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Ex1.xml" ContentType="application/vnd.ms-office.chartex+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codeName="ThisWorkbook" autoCompressPictures="0"/>
  <mc:AlternateContent xmlns:mc="http://schemas.openxmlformats.org/markup-compatibility/2006">
    <mc:Choice Requires="x15">
      <x15ac:absPath xmlns:x15ac="http://schemas.microsoft.com/office/spreadsheetml/2010/11/ac" url="Y:\ServiceProductDevelopment\Excel product developments\"/>
    </mc:Choice>
  </mc:AlternateContent>
  <xr:revisionPtr revIDLastSave="0" documentId="13_ncr:1_{FCBFD75C-4E5B-4E63-9310-4DD6D410F300}" xr6:coauthVersionLast="45" xr6:coauthVersionMax="45" xr10:uidLastSave="{00000000-0000-0000-0000-000000000000}"/>
  <bookViews>
    <workbookView xWindow="-38520" yWindow="-120" windowWidth="38640" windowHeight="21240" activeTab="7" xr2:uid="{00000000-000D-0000-FFFF-FFFF00000000}"/>
  </bookViews>
  <sheets>
    <sheet name="Instructions" sheetId="18" r:id="rId1"/>
    <sheet name="SetUp" sheetId="14" r:id="rId2"/>
    <sheet name="Income" sheetId="7" r:id="rId3"/>
    <sheet name="Purchases" sheetId="10" r:id="rId4"/>
    <sheet name="Salary-Freelancers" sheetId="13" r:id="rId5"/>
    <sheet name="CashFlow" sheetId="3" r:id="rId6"/>
    <sheet name="KPIs" sheetId="12" r:id="rId7"/>
    <sheet name="Charts" sheetId="15" r:id="rId8"/>
    <sheet name="Ctrl" sheetId="16" state="veryHidden" r:id="rId9"/>
  </sheets>
  <definedNames>
    <definedName name="_xlchart.v2.0" hidden="1">Charts!$B$4:$B$6</definedName>
    <definedName name="_xlchart.v2.1" hidden="1">Charts!$O$3</definedName>
    <definedName name="_xlchart.v2.2" hidden="1">Charts!$O$4:$O$6</definedName>
    <definedName name="CoName">SetUp!$C$4</definedName>
    <definedName name="CSFctr01">SetUp!$I$14</definedName>
    <definedName name="DateDefault">Ctrl!$F$15</definedName>
    <definedName name="DatePlanStart">Ctrl!$F$11</definedName>
    <definedName name="DateStart">SetUp!$C$7</definedName>
    <definedName name="DateToday">Ctrl!$F$7</definedName>
    <definedName name="DateUpdated">SetUp!$C$10</definedName>
    <definedName name="flgCFlow">Ctrl!$F$21</definedName>
    <definedName name="NIErFT">SetUp!$C$37</definedName>
    <definedName name="NIErPT">SetUp!$C$41</definedName>
    <definedName name="ReleaseNo">Ctrl!$F$23</definedName>
    <definedName name="StartBank" comment="Opening Bank Balance - as at forecast stert period">SetUp!$C$28</definedName>
    <definedName name="VAT">SetUp!$C$32</definedName>
    <definedName name="YN">Ctrl!$J$7:$J$8</definedName>
  </definedNames>
  <calcPr calcId="191029" iterate="1"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68" i="3" l="1"/>
  <c r="Q38" i="3"/>
  <c r="E68" i="3"/>
  <c r="Q68" i="3" l="1"/>
  <c r="C68" i="3" l="1"/>
  <c r="F23" i="16" l="1"/>
  <c r="A1" i="18" s="1"/>
  <c r="S38" i="3" l="1"/>
  <c r="R38" i="3"/>
  <c r="C19" i="3"/>
  <c r="N53" i="7"/>
  <c r="N36" i="7"/>
  <c r="N20" i="7"/>
  <c r="G49" i="12" l="1"/>
  <c r="O23" i="10" l="1"/>
  <c r="R21" i="3" l="1"/>
  <c r="R32" i="3"/>
  <c r="N23" i="7" l="1"/>
  <c r="N24" i="7"/>
  <c r="N25" i="7"/>
  <c r="N26" i="7"/>
  <c r="N27" i="7"/>
  <c r="N28" i="7"/>
  <c r="N29" i="7"/>
  <c r="N30" i="7"/>
  <c r="N31" i="7"/>
  <c r="N22" i="7"/>
  <c r="O67" i="13" l="1"/>
  <c r="O60" i="13" l="1"/>
  <c r="N54" i="13"/>
  <c r="M54" i="13"/>
  <c r="L54" i="13"/>
  <c r="K54" i="13"/>
  <c r="J54" i="13"/>
  <c r="I54" i="13"/>
  <c r="H54" i="13"/>
  <c r="G54" i="13"/>
  <c r="F54" i="13"/>
  <c r="E54" i="13"/>
  <c r="D54" i="13"/>
  <c r="C54" i="13"/>
  <c r="B54" i="13"/>
  <c r="O51" i="13"/>
  <c r="O44" i="13"/>
  <c r="O34" i="13"/>
  <c r="O24" i="13"/>
  <c r="O14" i="13"/>
  <c r="O4" i="13"/>
  <c r="M56" i="10"/>
  <c r="L56" i="10"/>
  <c r="K56" i="10"/>
  <c r="J56" i="10"/>
  <c r="I56" i="10"/>
  <c r="H56" i="10"/>
  <c r="G56" i="10"/>
  <c r="F56" i="10"/>
  <c r="E56" i="10"/>
  <c r="D56" i="10"/>
  <c r="C56" i="10"/>
  <c r="B56" i="10"/>
  <c r="N55" i="10"/>
  <c r="M39" i="10"/>
  <c r="L39" i="10"/>
  <c r="K39" i="10"/>
  <c r="J39" i="10"/>
  <c r="I39" i="10"/>
  <c r="H39" i="10"/>
  <c r="G39" i="10"/>
  <c r="F39" i="10"/>
  <c r="E39" i="10"/>
  <c r="D39" i="10"/>
  <c r="C39" i="10"/>
  <c r="B39" i="10"/>
  <c r="N38" i="10"/>
  <c r="M23" i="10"/>
  <c r="L23" i="10"/>
  <c r="K23" i="10"/>
  <c r="J23" i="10"/>
  <c r="I23" i="10"/>
  <c r="H23" i="10"/>
  <c r="G23" i="10"/>
  <c r="F23" i="10"/>
  <c r="E23" i="10"/>
  <c r="D23" i="10"/>
  <c r="C23" i="10"/>
  <c r="B23" i="10"/>
  <c r="N22" i="10"/>
  <c r="M4" i="10"/>
  <c r="L4" i="10"/>
  <c r="K4" i="10"/>
  <c r="J4" i="10"/>
  <c r="I4" i="10"/>
  <c r="H4" i="10"/>
  <c r="G4" i="10"/>
  <c r="F4" i="10"/>
  <c r="E4" i="10"/>
  <c r="D4" i="10"/>
  <c r="C4" i="10"/>
  <c r="B4" i="10"/>
  <c r="N3" i="10"/>
  <c r="D47" i="13"/>
  <c r="E47" i="13"/>
  <c r="F47" i="13"/>
  <c r="G47" i="13"/>
  <c r="H47" i="13"/>
  <c r="I47" i="13"/>
  <c r="J47" i="13"/>
  <c r="K47" i="13"/>
  <c r="L47" i="13"/>
  <c r="M47" i="13"/>
  <c r="N47" i="13"/>
  <c r="C47" i="13"/>
  <c r="B47" i="13"/>
  <c r="B40" i="13"/>
  <c r="N37" i="13"/>
  <c r="M37" i="13"/>
  <c r="L37" i="13"/>
  <c r="L38" i="13" s="1"/>
  <c r="K37" i="13"/>
  <c r="J37" i="13"/>
  <c r="J38" i="13" s="1"/>
  <c r="I37" i="13"/>
  <c r="I38" i="13" s="1"/>
  <c r="H37" i="13"/>
  <c r="G37" i="13"/>
  <c r="F37" i="13"/>
  <c r="F38" i="13" s="1"/>
  <c r="E37" i="13"/>
  <c r="D37" i="13"/>
  <c r="D38" i="13" s="1"/>
  <c r="C37" i="13"/>
  <c r="C38" i="13" s="1"/>
  <c r="B30" i="13"/>
  <c r="N27" i="13"/>
  <c r="N28" i="13" s="1"/>
  <c r="M27" i="13"/>
  <c r="M28" i="13" s="1"/>
  <c r="L27" i="13"/>
  <c r="L28" i="13" s="1"/>
  <c r="K27" i="13"/>
  <c r="J27" i="13"/>
  <c r="J28" i="13" s="1"/>
  <c r="I27" i="13"/>
  <c r="I28" i="13" s="1"/>
  <c r="H27" i="13"/>
  <c r="G27" i="13"/>
  <c r="F27" i="13"/>
  <c r="E27" i="13"/>
  <c r="D27" i="13"/>
  <c r="C27" i="13"/>
  <c r="B20" i="13"/>
  <c r="N17" i="13"/>
  <c r="M17" i="13"/>
  <c r="L17" i="13"/>
  <c r="K17" i="13"/>
  <c r="J17" i="13"/>
  <c r="I17" i="13"/>
  <c r="H17" i="13"/>
  <c r="G17" i="13"/>
  <c r="F17" i="13"/>
  <c r="E17" i="13"/>
  <c r="D17" i="13"/>
  <c r="C17" i="13"/>
  <c r="D7" i="13"/>
  <c r="E7" i="13"/>
  <c r="F7" i="13"/>
  <c r="G7" i="13"/>
  <c r="H7" i="13"/>
  <c r="I7" i="13"/>
  <c r="J7" i="13"/>
  <c r="K7" i="13"/>
  <c r="L7" i="13"/>
  <c r="M7" i="13"/>
  <c r="N7" i="13"/>
  <c r="B10" i="13"/>
  <c r="C50" i="3" l="1"/>
  <c r="K68" i="13"/>
  <c r="M48" i="3" s="1"/>
  <c r="D68" i="13"/>
  <c r="F48" i="3" s="1"/>
  <c r="E61" i="13"/>
  <c r="G23" i="3" s="1"/>
  <c r="H68" i="13"/>
  <c r="J48" i="3" s="1"/>
  <c r="D61" i="13"/>
  <c r="F23" i="3" s="1"/>
  <c r="I61" i="13"/>
  <c r="K23" i="3" s="1"/>
  <c r="N70" i="13"/>
  <c r="P50" i="3" s="1"/>
  <c r="M70" i="13"/>
  <c r="O50" i="3" s="1"/>
  <c r="L70" i="13"/>
  <c r="N50" i="3" s="1"/>
  <c r="K70" i="13"/>
  <c r="M50" i="3" s="1"/>
  <c r="J70" i="13"/>
  <c r="L50" i="3" s="1"/>
  <c r="I70" i="13"/>
  <c r="K50" i="3" s="1"/>
  <c r="H70" i="13"/>
  <c r="J50" i="3" s="1"/>
  <c r="G70" i="13"/>
  <c r="I50" i="3" s="1"/>
  <c r="F70" i="13"/>
  <c r="H50" i="3" s="1"/>
  <c r="E70" i="13"/>
  <c r="G50" i="3" s="1"/>
  <c r="D70" i="13"/>
  <c r="F50" i="3" s="1"/>
  <c r="O47" i="13"/>
  <c r="I68" i="13"/>
  <c r="K48" i="3" s="1"/>
  <c r="G68" i="13"/>
  <c r="I48" i="3" s="1"/>
  <c r="F68" i="13"/>
  <c r="H48" i="3" s="1"/>
  <c r="E68" i="13"/>
  <c r="G48" i="3" s="1"/>
  <c r="M61" i="13"/>
  <c r="O23" i="3" s="1"/>
  <c r="L61" i="13"/>
  <c r="N23" i="3" s="1"/>
  <c r="K61" i="13"/>
  <c r="M23" i="3" s="1"/>
  <c r="J61" i="13"/>
  <c r="L23" i="3" s="1"/>
  <c r="H61" i="13"/>
  <c r="J23" i="3" s="1"/>
  <c r="G61" i="13"/>
  <c r="I23" i="3" s="1"/>
  <c r="F61" i="13"/>
  <c r="H23" i="3" s="1"/>
  <c r="N18" i="13"/>
  <c r="N68" i="13"/>
  <c r="P48" i="3" s="1"/>
  <c r="M18" i="13"/>
  <c r="M68" i="13"/>
  <c r="O48" i="3" s="1"/>
  <c r="L18" i="13"/>
  <c r="L68" i="13"/>
  <c r="N48" i="3" s="1"/>
  <c r="J18" i="13"/>
  <c r="J68" i="13"/>
  <c r="L48" i="3" s="1"/>
  <c r="C18" i="13"/>
  <c r="C69" i="13" s="1"/>
  <c r="E49" i="3" s="1"/>
  <c r="C68" i="13"/>
  <c r="E48" i="3" s="1"/>
  <c r="N8" i="13"/>
  <c r="N62" i="13" s="1"/>
  <c r="N61" i="13"/>
  <c r="P23" i="3" s="1"/>
  <c r="C70" i="13"/>
  <c r="E50" i="3" s="1"/>
  <c r="O54" i="13"/>
  <c r="E38" i="13"/>
  <c r="O27" i="13"/>
  <c r="C28" i="13"/>
  <c r="G38" i="13"/>
  <c r="H38" i="13"/>
  <c r="K38" i="13"/>
  <c r="O37" i="13"/>
  <c r="N38" i="13"/>
  <c r="M38" i="13"/>
  <c r="D28" i="13"/>
  <c r="F28" i="13"/>
  <c r="H28" i="13"/>
  <c r="E28" i="13"/>
  <c r="G28" i="13"/>
  <c r="K28" i="13"/>
  <c r="O17" i="13"/>
  <c r="D18" i="13"/>
  <c r="E18" i="13"/>
  <c r="F18" i="13"/>
  <c r="G18" i="13"/>
  <c r="H18" i="13"/>
  <c r="I18" i="13"/>
  <c r="K18" i="13"/>
  <c r="M8" i="13"/>
  <c r="L8" i="13"/>
  <c r="K8" i="13"/>
  <c r="J8" i="13"/>
  <c r="I8" i="13"/>
  <c r="D8" i="13"/>
  <c r="H8" i="13"/>
  <c r="G8" i="13"/>
  <c r="F8" i="13"/>
  <c r="E8" i="13"/>
  <c r="C39" i="12"/>
  <c r="C40" i="12"/>
  <c r="C41" i="12"/>
  <c r="C42" i="12"/>
  <c r="C43" i="12"/>
  <c r="C44" i="12"/>
  <c r="C45" i="12"/>
  <c r="C46" i="12"/>
  <c r="C47" i="12"/>
  <c r="C38" i="12"/>
  <c r="E22" i="12"/>
  <c r="E23" i="12"/>
  <c r="E24" i="12"/>
  <c r="E25" i="12"/>
  <c r="E26" i="12"/>
  <c r="E27" i="12"/>
  <c r="E28" i="12"/>
  <c r="E29" i="12"/>
  <c r="E30" i="12"/>
  <c r="E21" i="12"/>
  <c r="C3" i="3"/>
  <c r="D3" i="3"/>
  <c r="C49" i="12" l="1"/>
  <c r="N69" i="13"/>
  <c r="P49" i="3" s="1"/>
  <c r="O70" i="13"/>
  <c r="D50" i="3" s="1"/>
  <c r="O68" i="13"/>
  <c r="D48" i="3" s="1"/>
  <c r="L69" i="13"/>
  <c r="N49" i="3" s="1"/>
  <c r="J69" i="13"/>
  <c r="L49" i="3" s="1"/>
  <c r="K69" i="13"/>
  <c r="M49" i="3" s="1"/>
  <c r="M69" i="13"/>
  <c r="O49" i="3" s="1"/>
  <c r="F69" i="13"/>
  <c r="H49" i="3" s="1"/>
  <c r="H69" i="13"/>
  <c r="J49" i="3" s="1"/>
  <c r="G69" i="13"/>
  <c r="I49" i="3" s="1"/>
  <c r="E69" i="13"/>
  <c r="G49" i="3" s="1"/>
  <c r="P24" i="3"/>
  <c r="I69" i="13"/>
  <c r="K49" i="3" s="1"/>
  <c r="D69" i="13"/>
  <c r="F49" i="3" s="1"/>
  <c r="Q16" i="3"/>
  <c r="R16" i="3" s="1"/>
  <c r="Q15" i="3"/>
  <c r="Q17" i="3"/>
  <c r="R17" i="3" s="1"/>
  <c r="C71" i="13"/>
  <c r="E62" i="13"/>
  <c r="F62" i="13"/>
  <c r="D62" i="13"/>
  <c r="H62" i="13"/>
  <c r="G62" i="13"/>
  <c r="I62" i="13"/>
  <c r="L62" i="13"/>
  <c r="J62" i="13"/>
  <c r="K62" i="13"/>
  <c r="M62" i="13"/>
  <c r="O38" i="13"/>
  <c r="O28" i="13"/>
  <c r="O18" i="13"/>
  <c r="L71" i="13" l="1"/>
  <c r="N71" i="13"/>
  <c r="R15" i="3"/>
  <c r="S15" i="3"/>
  <c r="J71" i="13"/>
  <c r="G71" i="13"/>
  <c r="O24" i="3"/>
  <c r="H71" i="13"/>
  <c r="D71" i="13"/>
  <c r="E71" i="13"/>
  <c r="O69" i="13"/>
  <c r="D49" i="3" s="1"/>
  <c r="M71" i="13"/>
  <c r="F71" i="13"/>
  <c r="K71" i="13"/>
  <c r="I71" i="13"/>
  <c r="K24" i="3"/>
  <c r="I24" i="3"/>
  <c r="J24" i="3"/>
  <c r="N24" i="3"/>
  <c r="G24" i="3"/>
  <c r="M24" i="3"/>
  <c r="F24" i="3"/>
  <c r="L24" i="3"/>
  <c r="H24" i="3"/>
  <c r="C7" i="13"/>
  <c r="C61" i="13" s="1"/>
  <c r="C26" i="10"/>
  <c r="D26" i="10"/>
  <c r="E26" i="10"/>
  <c r="F26" i="10"/>
  <c r="G26" i="10"/>
  <c r="H26" i="10"/>
  <c r="I26" i="10"/>
  <c r="J26" i="10"/>
  <c r="K26" i="10"/>
  <c r="L26" i="10"/>
  <c r="M26" i="10"/>
  <c r="C28" i="10"/>
  <c r="D28" i="10"/>
  <c r="E28" i="10"/>
  <c r="F28" i="10"/>
  <c r="G28" i="10"/>
  <c r="H28" i="10"/>
  <c r="I28" i="10"/>
  <c r="J28" i="10"/>
  <c r="K28" i="10"/>
  <c r="L28" i="10"/>
  <c r="M28" i="10"/>
  <c r="C29" i="10"/>
  <c r="D29" i="10"/>
  <c r="E29" i="10"/>
  <c r="F29" i="10"/>
  <c r="G29" i="10"/>
  <c r="H29" i="10"/>
  <c r="I29" i="10"/>
  <c r="J29" i="10"/>
  <c r="K29" i="10"/>
  <c r="L29" i="10"/>
  <c r="M29" i="10"/>
  <c r="C30" i="10"/>
  <c r="D30" i="10"/>
  <c r="E30" i="10"/>
  <c r="F30" i="10"/>
  <c r="G30" i="10"/>
  <c r="H30" i="10"/>
  <c r="I30" i="10"/>
  <c r="J30" i="10"/>
  <c r="K30" i="10"/>
  <c r="L30" i="10"/>
  <c r="M30" i="10"/>
  <c r="C31" i="10"/>
  <c r="D31" i="10"/>
  <c r="E31" i="10"/>
  <c r="F31" i="10"/>
  <c r="G31" i="10"/>
  <c r="H31" i="10"/>
  <c r="I31" i="10"/>
  <c r="J31" i="10"/>
  <c r="K31" i="10"/>
  <c r="L31" i="10"/>
  <c r="M31" i="10"/>
  <c r="C32" i="10"/>
  <c r="D32" i="10"/>
  <c r="E32" i="10"/>
  <c r="F32" i="10"/>
  <c r="G32" i="10"/>
  <c r="H32" i="10"/>
  <c r="I32" i="10"/>
  <c r="J32" i="10"/>
  <c r="K32" i="10"/>
  <c r="L32" i="10"/>
  <c r="M32" i="10"/>
  <c r="C33" i="10"/>
  <c r="D33" i="10"/>
  <c r="E33" i="10"/>
  <c r="F33" i="10"/>
  <c r="G33" i="10"/>
  <c r="H33" i="10"/>
  <c r="I33" i="10"/>
  <c r="J33" i="10"/>
  <c r="K33" i="10"/>
  <c r="L33" i="10"/>
  <c r="M33" i="10"/>
  <c r="B26" i="10"/>
  <c r="B28" i="10"/>
  <c r="B29" i="10"/>
  <c r="B30" i="10"/>
  <c r="B31" i="10"/>
  <c r="B32" i="10"/>
  <c r="B33" i="10"/>
  <c r="P24" i="10"/>
  <c r="P25" i="10"/>
  <c r="P26" i="10"/>
  <c r="P27" i="10"/>
  <c r="P28" i="10"/>
  <c r="P29" i="10"/>
  <c r="P30" i="10"/>
  <c r="P31" i="10"/>
  <c r="P32" i="10"/>
  <c r="P33" i="10"/>
  <c r="O71" i="13" l="1"/>
  <c r="E23" i="3"/>
  <c r="C8" i="13"/>
  <c r="A88" i="7"/>
  <c r="C75" i="7"/>
  <c r="D75" i="7"/>
  <c r="E75" i="7"/>
  <c r="F75" i="7"/>
  <c r="G75" i="7"/>
  <c r="H75" i="7"/>
  <c r="I75" i="7"/>
  <c r="J75" i="7"/>
  <c r="K75" i="7"/>
  <c r="L75" i="7"/>
  <c r="C77" i="7"/>
  <c r="D77" i="7"/>
  <c r="E77" i="7"/>
  <c r="F77" i="7"/>
  <c r="G77" i="7"/>
  <c r="H77" i="7"/>
  <c r="I77" i="7"/>
  <c r="J77" i="7"/>
  <c r="K77" i="7"/>
  <c r="L77" i="7"/>
  <c r="C78" i="7"/>
  <c r="D78" i="7"/>
  <c r="E78" i="7"/>
  <c r="F78" i="7"/>
  <c r="G78" i="7"/>
  <c r="H78" i="7"/>
  <c r="I78" i="7"/>
  <c r="J78" i="7"/>
  <c r="K78" i="7"/>
  <c r="L78" i="7"/>
  <c r="C79" i="7"/>
  <c r="D79" i="7"/>
  <c r="E79" i="7"/>
  <c r="F79" i="7"/>
  <c r="G79" i="7"/>
  <c r="H79" i="7"/>
  <c r="I79" i="7"/>
  <c r="J79" i="7"/>
  <c r="K79" i="7"/>
  <c r="L79" i="7"/>
  <c r="C80" i="7"/>
  <c r="D80" i="7"/>
  <c r="E80" i="7"/>
  <c r="F80" i="7"/>
  <c r="G80" i="7"/>
  <c r="H80" i="7"/>
  <c r="I80" i="7"/>
  <c r="J80" i="7"/>
  <c r="K80" i="7"/>
  <c r="L80" i="7"/>
  <c r="C81" i="7"/>
  <c r="D81" i="7"/>
  <c r="E81" i="7"/>
  <c r="F81" i="7"/>
  <c r="G81" i="7"/>
  <c r="H81" i="7"/>
  <c r="I81" i="7"/>
  <c r="J81" i="7"/>
  <c r="K81" i="7"/>
  <c r="L81" i="7"/>
  <c r="C82" i="7"/>
  <c r="D82" i="7"/>
  <c r="E82" i="7"/>
  <c r="F82" i="7"/>
  <c r="G82" i="7"/>
  <c r="H82" i="7"/>
  <c r="I82" i="7"/>
  <c r="J82" i="7"/>
  <c r="K82" i="7"/>
  <c r="L82" i="7"/>
  <c r="B75" i="7"/>
  <c r="B77" i="7"/>
  <c r="B78" i="7"/>
  <c r="B79" i="7"/>
  <c r="B80" i="7"/>
  <c r="B81" i="7"/>
  <c r="B82" i="7"/>
  <c r="A1" i="14"/>
  <c r="C38" i="7"/>
  <c r="D38" i="7"/>
  <c r="E38" i="7"/>
  <c r="F38" i="7"/>
  <c r="G38" i="7"/>
  <c r="H38" i="7"/>
  <c r="I38" i="7"/>
  <c r="J38" i="7"/>
  <c r="K38" i="7"/>
  <c r="L38" i="7"/>
  <c r="M38" i="7"/>
  <c r="C39" i="7"/>
  <c r="D39" i="7"/>
  <c r="E39" i="7"/>
  <c r="F39" i="7"/>
  <c r="G39" i="7"/>
  <c r="H39" i="7"/>
  <c r="I39" i="7"/>
  <c r="J39" i="7"/>
  <c r="K39" i="7"/>
  <c r="L39" i="7"/>
  <c r="M39" i="7"/>
  <c r="C40" i="7"/>
  <c r="D40" i="7"/>
  <c r="E40" i="7"/>
  <c r="F40" i="7"/>
  <c r="G40" i="7"/>
  <c r="H40" i="7"/>
  <c r="I40" i="7"/>
  <c r="J40" i="7"/>
  <c r="K40" i="7"/>
  <c r="L40" i="7"/>
  <c r="M40" i="7"/>
  <c r="C41" i="7"/>
  <c r="D41" i="7"/>
  <c r="E41" i="7"/>
  <c r="F41" i="7"/>
  <c r="G41" i="7"/>
  <c r="H41" i="7"/>
  <c r="I41" i="7"/>
  <c r="J41" i="7"/>
  <c r="K41" i="7"/>
  <c r="L41" i="7"/>
  <c r="M41" i="7"/>
  <c r="C42" i="7"/>
  <c r="D42" i="7"/>
  <c r="E42" i="7"/>
  <c r="F42" i="7"/>
  <c r="G42" i="7"/>
  <c r="H42" i="7"/>
  <c r="I42" i="7"/>
  <c r="J42" i="7"/>
  <c r="K42" i="7"/>
  <c r="L42" i="7"/>
  <c r="M42" i="7"/>
  <c r="C43" i="7"/>
  <c r="D43" i="7"/>
  <c r="E43" i="7"/>
  <c r="F43" i="7"/>
  <c r="G43" i="7"/>
  <c r="H43" i="7"/>
  <c r="I43" i="7"/>
  <c r="J43" i="7"/>
  <c r="K43" i="7"/>
  <c r="L43" i="7"/>
  <c r="M43" i="7"/>
  <c r="C44" i="7"/>
  <c r="D44" i="7"/>
  <c r="E44" i="7"/>
  <c r="F44" i="7"/>
  <c r="G44" i="7"/>
  <c r="H44" i="7"/>
  <c r="I44" i="7"/>
  <c r="J44" i="7"/>
  <c r="K44" i="7"/>
  <c r="L44" i="7"/>
  <c r="M44" i="7"/>
  <c r="C45" i="7"/>
  <c r="D45" i="7"/>
  <c r="E45" i="7"/>
  <c r="F45" i="7"/>
  <c r="G45" i="7"/>
  <c r="H45" i="7"/>
  <c r="I45" i="7"/>
  <c r="J45" i="7"/>
  <c r="K45" i="7"/>
  <c r="L45" i="7"/>
  <c r="M45" i="7"/>
  <c r="C46" i="7"/>
  <c r="D46" i="7"/>
  <c r="E46" i="7"/>
  <c r="F46" i="7"/>
  <c r="G46" i="7"/>
  <c r="H46" i="7"/>
  <c r="I46" i="7"/>
  <c r="J46" i="7"/>
  <c r="K46" i="7"/>
  <c r="L46" i="7"/>
  <c r="M46" i="7"/>
  <c r="C47" i="7"/>
  <c r="D47" i="7"/>
  <c r="E47" i="7"/>
  <c r="F47" i="7"/>
  <c r="G47" i="7"/>
  <c r="H47" i="7"/>
  <c r="I47" i="7"/>
  <c r="J47" i="7"/>
  <c r="K47" i="7"/>
  <c r="L47" i="7"/>
  <c r="M47" i="7"/>
  <c r="B39" i="7"/>
  <c r="B40" i="7"/>
  <c r="B41" i="7"/>
  <c r="B42" i="7"/>
  <c r="B43" i="7"/>
  <c r="B44" i="7"/>
  <c r="B45" i="7"/>
  <c r="B46" i="7"/>
  <c r="B47" i="7"/>
  <c r="B38" i="7"/>
  <c r="O20" i="7"/>
  <c r="O53" i="7" s="1"/>
  <c r="B21" i="7"/>
  <c r="B37" i="7" s="1"/>
  <c r="C21" i="7"/>
  <c r="C37" i="7" s="1"/>
  <c r="D21" i="7"/>
  <c r="D37" i="7" s="1"/>
  <c r="E21" i="7"/>
  <c r="E37" i="7" s="1"/>
  <c r="F21" i="7"/>
  <c r="F37" i="7" s="1"/>
  <c r="G21" i="7"/>
  <c r="G37" i="7" s="1"/>
  <c r="H21" i="7"/>
  <c r="H37" i="7" s="1"/>
  <c r="I21" i="7"/>
  <c r="I37" i="7" s="1"/>
  <c r="J21" i="7"/>
  <c r="J37" i="7" s="1"/>
  <c r="K21" i="7"/>
  <c r="K37" i="7" s="1"/>
  <c r="L21" i="7"/>
  <c r="L37" i="7" s="1"/>
  <c r="M21" i="7"/>
  <c r="M37" i="7" s="1"/>
  <c r="P21" i="7"/>
  <c r="Q21" i="7"/>
  <c r="F11" i="16"/>
  <c r="O8" i="13" l="1"/>
  <c r="C62" i="13"/>
  <c r="C49" i="3" s="1"/>
  <c r="D7" i="14"/>
  <c r="F7" i="16"/>
  <c r="F15" i="16" s="1"/>
  <c r="C4" i="3" l="1"/>
  <c r="O21" i="7" s="1"/>
  <c r="C27" i="14"/>
  <c r="A1" i="12"/>
  <c r="A1" i="15"/>
  <c r="A1" i="13"/>
  <c r="A1" i="3"/>
  <c r="A1" i="7"/>
  <c r="A1" i="10"/>
  <c r="D4" i="3"/>
  <c r="E4" i="3"/>
  <c r="K4" i="3"/>
  <c r="J4" i="3"/>
  <c r="G4" i="3"/>
  <c r="P4" i="3"/>
  <c r="N4" i="3"/>
  <c r="M4" i="3"/>
  <c r="I4" i="3"/>
  <c r="H4" i="3"/>
  <c r="F4" i="3"/>
  <c r="O4" i="3"/>
  <c r="L4" i="3"/>
  <c r="G1" i="14"/>
  <c r="M1" i="10" s="1"/>
  <c r="E24" i="3"/>
  <c r="O62" i="13"/>
  <c r="O17" i="7"/>
  <c r="C17" i="7"/>
  <c r="D17" i="7"/>
  <c r="E17" i="7"/>
  <c r="F17" i="7"/>
  <c r="G17" i="7"/>
  <c r="H17" i="7"/>
  <c r="I17" i="7"/>
  <c r="J17" i="7"/>
  <c r="K17" i="7"/>
  <c r="L17" i="7"/>
  <c r="M17" i="7"/>
  <c r="B17" i="7"/>
  <c r="A58" i="10"/>
  <c r="A59" i="10"/>
  <c r="A60" i="10"/>
  <c r="A61" i="10"/>
  <c r="A62" i="10"/>
  <c r="A63" i="10"/>
  <c r="A64" i="10"/>
  <c r="A65" i="10"/>
  <c r="A66" i="10"/>
  <c r="A57" i="10"/>
  <c r="G37" i="12" l="1"/>
  <c r="C37" i="12"/>
  <c r="E37" i="12"/>
  <c r="C20" i="12"/>
  <c r="E20" i="12"/>
  <c r="C4" i="12"/>
  <c r="E4" i="12"/>
  <c r="N23" i="10"/>
  <c r="N56" i="10"/>
  <c r="N37" i="7"/>
  <c r="N5" i="7"/>
  <c r="N21" i="7"/>
  <c r="N39" i="10"/>
  <c r="N4" i="10"/>
  <c r="O5" i="7"/>
  <c r="G60" i="13"/>
  <c r="G67" i="13"/>
  <c r="K60" i="13"/>
  <c r="K67" i="13"/>
  <c r="L60" i="13"/>
  <c r="L67" i="13"/>
  <c r="N60" i="13"/>
  <c r="N67" i="13"/>
  <c r="E60" i="13"/>
  <c r="E67" i="13"/>
  <c r="J60" i="13"/>
  <c r="J67" i="13"/>
  <c r="D60" i="13"/>
  <c r="D67" i="13"/>
  <c r="H60" i="13"/>
  <c r="H67" i="13"/>
  <c r="F60" i="13"/>
  <c r="F67" i="13"/>
  <c r="I60" i="13"/>
  <c r="I67" i="13"/>
  <c r="C60" i="13"/>
  <c r="C67" i="13"/>
  <c r="M60" i="13"/>
  <c r="M67" i="13"/>
  <c r="F3" i="10"/>
  <c r="G51" i="13"/>
  <c r="J3" i="10"/>
  <c r="K51" i="13"/>
  <c r="E3" i="10"/>
  <c r="F51" i="13"/>
  <c r="K3" i="10"/>
  <c r="L51" i="13"/>
  <c r="M3" i="10"/>
  <c r="N51" i="13"/>
  <c r="L3" i="10"/>
  <c r="M51" i="13"/>
  <c r="D3" i="10"/>
  <c r="E51" i="13"/>
  <c r="I3" i="10"/>
  <c r="J51" i="13"/>
  <c r="G3" i="10"/>
  <c r="H51" i="13"/>
  <c r="C3" i="10"/>
  <c r="D51" i="13"/>
  <c r="H3" i="10"/>
  <c r="I51" i="13"/>
  <c r="B3" i="10"/>
  <c r="C51" i="13"/>
  <c r="H21" i="3"/>
  <c r="H32" i="3"/>
  <c r="I21" i="3"/>
  <c r="I32" i="3"/>
  <c r="M21" i="3"/>
  <c r="M32" i="3"/>
  <c r="N21" i="3"/>
  <c r="N32" i="3"/>
  <c r="P21" i="3"/>
  <c r="P32" i="3"/>
  <c r="F21" i="3"/>
  <c r="F32" i="3"/>
  <c r="G21" i="3"/>
  <c r="G32" i="3"/>
  <c r="L21" i="3"/>
  <c r="L32" i="3"/>
  <c r="J21" i="3"/>
  <c r="J32" i="3"/>
  <c r="O21" i="3"/>
  <c r="O32" i="3"/>
  <c r="K21" i="3"/>
  <c r="K32" i="3"/>
  <c r="E21" i="3"/>
  <c r="E32" i="3"/>
  <c r="I4" i="7"/>
  <c r="J3" i="15"/>
  <c r="M3" i="15"/>
  <c r="L4" i="7"/>
  <c r="C4" i="7"/>
  <c r="D3" i="15"/>
  <c r="E4" i="7"/>
  <c r="F3" i="15"/>
  <c r="G3" i="15"/>
  <c r="F4" i="7"/>
  <c r="J4" i="7"/>
  <c r="K3" i="15"/>
  <c r="L3" i="15"/>
  <c r="K4" i="7"/>
  <c r="N3" i="15"/>
  <c r="M4" i="7"/>
  <c r="E3" i="15"/>
  <c r="D4" i="7"/>
  <c r="G4" i="7"/>
  <c r="H3" i="15"/>
  <c r="H4" i="7"/>
  <c r="I3" i="15"/>
  <c r="B4" i="7"/>
  <c r="C3" i="15"/>
  <c r="N1" i="12"/>
  <c r="P1" i="3"/>
  <c r="M1" i="7"/>
  <c r="O1" i="15" s="1"/>
  <c r="M1" i="3"/>
  <c r="N1" i="13"/>
  <c r="D24" i="3"/>
  <c r="S61" i="3"/>
  <c r="D20" i="12" l="1"/>
  <c r="F20" i="12"/>
  <c r="D4" i="12"/>
  <c r="F4" i="12"/>
  <c r="O54" i="7"/>
  <c r="N54" i="7"/>
  <c r="K4" i="13"/>
  <c r="K24" i="13"/>
  <c r="J55" i="10"/>
  <c r="J71" i="7"/>
  <c r="J53" i="7"/>
  <c r="K34" i="13"/>
  <c r="J22" i="10"/>
  <c r="J20" i="7"/>
  <c r="K44" i="13"/>
  <c r="J36" i="7"/>
  <c r="K14" i="13"/>
  <c r="J87" i="7"/>
  <c r="J38" i="10"/>
  <c r="D4" i="13"/>
  <c r="C55" i="10"/>
  <c r="C38" i="10"/>
  <c r="D14" i="13"/>
  <c r="D24" i="13"/>
  <c r="C22" i="10"/>
  <c r="C20" i="7"/>
  <c r="D44" i="13"/>
  <c r="C53" i="7"/>
  <c r="D34" i="13"/>
  <c r="C71" i="7"/>
  <c r="C87" i="7"/>
  <c r="C36" i="7"/>
  <c r="N24" i="13"/>
  <c r="N44" i="13"/>
  <c r="N4" i="13"/>
  <c r="M53" i="7"/>
  <c r="M20" i="7"/>
  <c r="N14" i="13"/>
  <c r="M38" i="10"/>
  <c r="M22" i="10"/>
  <c r="N34" i="13"/>
  <c r="M55" i="10"/>
  <c r="M87" i="7"/>
  <c r="M36" i="7"/>
  <c r="M71" i="7"/>
  <c r="M4" i="13"/>
  <c r="M14" i="13"/>
  <c r="L71" i="7"/>
  <c r="L55" i="10"/>
  <c r="L20" i="7"/>
  <c r="L36" i="7"/>
  <c r="L87" i="7"/>
  <c r="M44" i="13"/>
  <c r="M24" i="13"/>
  <c r="L38" i="10"/>
  <c r="L22" i="10"/>
  <c r="L53" i="7"/>
  <c r="M34" i="13"/>
  <c r="F55" i="10"/>
  <c r="F36" i="7"/>
  <c r="F38" i="10"/>
  <c r="G24" i="13"/>
  <c r="F20" i="7"/>
  <c r="G14" i="13"/>
  <c r="G44" i="13"/>
  <c r="G34" i="13"/>
  <c r="F22" i="10"/>
  <c r="G4" i="13"/>
  <c r="F87" i="7"/>
  <c r="F71" i="7"/>
  <c r="F53" i="7"/>
  <c r="H53" i="7"/>
  <c r="H36" i="7"/>
  <c r="H20" i="7"/>
  <c r="I4" i="13"/>
  <c r="I34" i="13"/>
  <c r="H38" i="10"/>
  <c r="H55" i="10"/>
  <c r="I24" i="13"/>
  <c r="I44" i="13"/>
  <c r="H87" i="7"/>
  <c r="H71" i="7"/>
  <c r="H22" i="10"/>
  <c r="I14" i="13"/>
  <c r="G55" i="10"/>
  <c r="G87" i="7"/>
  <c r="G38" i="10"/>
  <c r="H34" i="13"/>
  <c r="H44" i="13"/>
  <c r="G36" i="7"/>
  <c r="H24" i="13"/>
  <c r="H14" i="13"/>
  <c r="G22" i="10"/>
  <c r="H4" i="13"/>
  <c r="G71" i="7"/>
  <c r="G53" i="7"/>
  <c r="G20" i="7"/>
  <c r="E36" i="7"/>
  <c r="F34" i="13"/>
  <c r="E38" i="10"/>
  <c r="E22" i="10"/>
  <c r="F44" i="13"/>
  <c r="F14" i="13"/>
  <c r="E20" i="7"/>
  <c r="E55" i="10"/>
  <c r="F4" i="13"/>
  <c r="E87" i="7"/>
  <c r="E71" i="7"/>
  <c r="E53" i="7"/>
  <c r="F24" i="13"/>
  <c r="D38" i="10"/>
  <c r="D22" i="10"/>
  <c r="D87" i="7"/>
  <c r="E24" i="13"/>
  <c r="E14" i="13"/>
  <c r="E44" i="13"/>
  <c r="D36" i="7"/>
  <c r="D55" i="10"/>
  <c r="D20" i="7"/>
  <c r="D71" i="7"/>
  <c r="D53" i="7"/>
  <c r="E34" i="13"/>
  <c r="E4" i="13"/>
  <c r="L24" i="13"/>
  <c r="K22" i="10"/>
  <c r="K55" i="10"/>
  <c r="L4" i="13"/>
  <c r="K20" i="7"/>
  <c r="K71" i="7"/>
  <c r="K53" i="7"/>
  <c r="K36" i="7"/>
  <c r="L34" i="13"/>
  <c r="L14" i="13"/>
  <c r="L44" i="13"/>
  <c r="K38" i="10"/>
  <c r="K87" i="7"/>
  <c r="I22" i="10"/>
  <c r="J14" i="13"/>
  <c r="J4" i="13"/>
  <c r="J44" i="13"/>
  <c r="I55" i="10"/>
  <c r="I87" i="7"/>
  <c r="J24" i="13"/>
  <c r="I71" i="7"/>
  <c r="I53" i="7"/>
  <c r="I20" i="7"/>
  <c r="I38" i="10"/>
  <c r="I36" i="7"/>
  <c r="J34" i="13"/>
  <c r="B55" i="10"/>
  <c r="C44" i="13"/>
  <c r="B53" i="7"/>
  <c r="C24" i="13"/>
  <c r="B71" i="7"/>
  <c r="C34" i="13"/>
  <c r="B20" i="7"/>
  <c r="B38" i="10"/>
  <c r="B22" i="10"/>
  <c r="B36" i="7"/>
  <c r="B87" i="7"/>
  <c r="C14" i="13"/>
  <c r="C4" i="13"/>
  <c r="S34" i="3"/>
  <c r="S35" i="3"/>
  <c r="S36" i="3"/>
  <c r="S37" i="3"/>
  <c r="S39" i="3"/>
  <c r="S40" i="3"/>
  <c r="S41" i="3"/>
  <c r="S42" i="3"/>
  <c r="S43" i="3"/>
  <c r="S44" i="3"/>
  <c r="S45" i="3"/>
  <c r="S46" i="3"/>
  <c r="S47" i="3"/>
  <c r="S52" i="3"/>
  <c r="S53" i="3"/>
  <c r="S54" i="3"/>
  <c r="S55" i="3"/>
  <c r="S56" i="3"/>
  <c r="S57" i="3"/>
  <c r="S58" i="3"/>
  <c r="S59" i="3"/>
  <c r="S60" i="3"/>
  <c r="S33" i="3"/>
  <c r="Q52" i="3"/>
  <c r="R52" i="3" s="1"/>
  <c r="Q53" i="3"/>
  <c r="R53" i="3" s="1"/>
  <c r="Q55" i="3"/>
  <c r="R55" i="3" s="1"/>
  <c r="Q56" i="3"/>
  <c r="R56" i="3" s="1"/>
  <c r="Q57" i="3"/>
  <c r="R57" i="3" s="1"/>
  <c r="Q58" i="3"/>
  <c r="R58" i="3" s="1"/>
  <c r="Q59" i="3"/>
  <c r="R59" i="3" s="1"/>
  <c r="Q60" i="3"/>
  <c r="R60" i="3" s="1"/>
  <c r="Q51" i="3"/>
  <c r="R51" i="3" s="1"/>
  <c r="A90" i="7" l="1"/>
  <c r="A91" i="7"/>
  <c r="A92" i="7"/>
  <c r="A93" i="7"/>
  <c r="A94" i="7"/>
  <c r="A95" i="7"/>
  <c r="A96" i="7"/>
  <c r="A97" i="7"/>
  <c r="A98" i="7"/>
  <c r="A89" i="7"/>
  <c r="A41" i="10"/>
  <c r="A42" i="10"/>
  <c r="A43" i="10"/>
  <c r="A44" i="10"/>
  <c r="A45" i="10"/>
  <c r="A46" i="10"/>
  <c r="A47" i="10"/>
  <c r="A48" i="10"/>
  <c r="A49" i="10"/>
  <c r="A40" i="10"/>
  <c r="A25" i="10"/>
  <c r="A26" i="10"/>
  <c r="A27" i="10"/>
  <c r="A28" i="10"/>
  <c r="A29" i="10"/>
  <c r="A30" i="10"/>
  <c r="A31" i="10"/>
  <c r="A32" i="10"/>
  <c r="A33" i="10"/>
  <c r="A24" i="10"/>
  <c r="A6" i="10"/>
  <c r="A7" i="10"/>
  <c r="A8" i="10"/>
  <c r="A9" i="10"/>
  <c r="A10" i="10"/>
  <c r="A11" i="10"/>
  <c r="A12" i="10"/>
  <c r="A13" i="10"/>
  <c r="A14" i="10"/>
  <c r="A5" i="10"/>
  <c r="A74" i="7"/>
  <c r="A75" i="7"/>
  <c r="A76" i="7"/>
  <c r="A77" i="7"/>
  <c r="A78" i="7"/>
  <c r="A79" i="7"/>
  <c r="A80" i="7"/>
  <c r="A81" i="7"/>
  <c r="A82" i="7"/>
  <c r="A73" i="7"/>
  <c r="A56" i="7"/>
  <c r="B6" i="12" s="1"/>
  <c r="A57" i="7"/>
  <c r="B7" i="12" s="1"/>
  <c r="A58" i="7"/>
  <c r="B8" i="12" s="1"/>
  <c r="A59" i="7"/>
  <c r="B9" i="12" s="1"/>
  <c r="A60" i="7"/>
  <c r="B10" i="12" s="1"/>
  <c r="A61" i="7"/>
  <c r="B11" i="12" s="1"/>
  <c r="A62" i="7"/>
  <c r="B12" i="12" s="1"/>
  <c r="A63" i="7"/>
  <c r="B13" i="12" s="1"/>
  <c r="A64" i="7"/>
  <c r="B14" i="12" s="1"/>
  <c r="A55" i="7"/>
  <c r="B5" i="12" s="1"/>
  <c r="A23" i="7"/>
  <c r="A39" i="7" s="1"/>
  <c r="A24" i="7"/>
  <c r="A40" i="7" s="1"/>
  <c r="A25" i="7"/>
  <c r="A41" i="7" s="1"/>
  <c r="A26" i="7"/>
  <c r="A42" i="7" s="1"/>
  <c r="A27" i="7"/>
  <c r="A43" i="7" s="1"/>
  <c r="A28" i="7"/>
  <c r="A44" i="7" s="1"/>
  <c r="A29" i="7"/>
  <c r="A45" i="7" s="1"/>
  <c r="A30" i="7"/>
  <c r="A46" i="7" s="1"/>
  <c r="A31" i="7"/>
  <c r="A47" i="7" s="1"/>
  <c r="A22" i="7"/>
  <c r="A38" i="7" s="1"/>
  <c r="A7" i="7"/>
  <c r="A8" i="7"/>
  <c r="A9" i="7"/>
  <c r="A10" i="7"/>
  <c r="A11" i="7"/>
  <c r="A12" i="7"/>
  <c r="A13" i="7"/>
  <c r="A14" i="7"/>
  <c r="A15" i="7"/>
  <c r="A6" i="7"/>
  <c r="B6" i="3"/>
  <c r="B7" i="3"/>
  <c r="B8" i="3"/>
  <c r="B9" i="3"/>
  <c r="B10" i="3"/>
  <c r="B11" i="3"/>
  <c r="B12" i="3"/>
  <c r="B13" i="3"/>
  <c r="B14" i="3"/>
  <c r="B5" i="3"/>
  <c r="B44" i="12" l="1"/>
  <c r="B27" i="12"/>
  <c r="B26" i="12"/>
  <c r="B43" i="12"/>
  <c r="B42" i="12"/>
  <c r="B25" i="12"/>
  <c r="B30" i="12"/>
  <c r="B47" i="12"/>
  <c r="B29" i="12"/>
  <c r="B46" i="12"/>
  <c r="B45" i="12"/>
  <c r="B28" i="12"/>
  <c r="B41" i="12"/>
  <c r="B24" i="12"/>
  <c r="B40" i="12"/>
  <c r="B23" i="12"/>
  <c r="B21" i="12"/>
  <c r="B38" i="12"/>
  <c r="B22" i="12"/>
  <c r="B39" i="12"/>
  <c r="C32" i="12"/>
  <c r="S32" i="3"/>
  <c r="D32" i="3"/>
  <c r="Q32" i="3"/>
  <c r="C32" i="3"/>
  <c r="E32" i="12" l="1"/>
  <c r="C64" i="3"/>
  <c r="Q26" i="3"/>
  <c r="Q35" i="3"/>
  <c r="R35" i="3" s="1"/>
  <c r="Q21" i="3"/>
  <c r="S21" i="3"/>
  <c r="D21" i="3"/>
  <c r="C21" i="3"/>
  <c r="C28" i="3"/>
  <c r="C30" i="3" s="1"/>
  <c r="Q34" i="3"/>
  <c r="R34" i="3" s="1"/>
  <c r="Q39" i="3"/>
  <c r="R39" i="3" s="1"/>
  <c r="Q40" i="3"/>
  <c r="R40" i="3" s="1"/>
  <c r="Q41" i="3"/>
  <c r="R41" i="3" s="1"/>
  <c r="Q42" i="3"/>
  <c r="R42" i="3" s="1"/>
  <c r="Q43" i="3"/>
  <c r="R43" i="3" s="1"/>
  <c r="Q44" i="3"/>
  <c r="R44" i="3" s="1"/>
  <c r="Q45" i="3"/>
  <c r="R45" i="3" s="1"/>
  <c r="Q46" i="3"/>
  <c r="R46" i="3" s="1"/>
  <c r="Q47" i="3"/>
  <c r="R47" i="3" s="1"/>
  <c r="C66" i="3" l="1"/>
  <c r="C70" i="3" s="1"/>
  <c r="S50" i="3"/>
  <c r="Q23" i="3"/>
  <c r="S23" i="3" s="1"/>
  <c r="Q48" i="3"/>
  <c r="S26" i="3"/>
  <c r="R26" i="3"/>
  <c r="O7" i="13"/>
  <c r="O61" i="13" s="1"/>
  <c r="Q37" i="3"/>
  <c r="R37" i="3" s="1"/>
  <c r="Q36" i="3"/>
  <c r="R36" i="3" s="1"/>
  <c r="D23" i="3" l="1"/>
  <c r="R23" i="3" s="1"/>
  <c r="Q54" i="3"/>
  <c r="R54" i="3" s="1"/>
  <c r="Q49" i="3"/>
  <c r="S48" i="3" l="1"/>
  <c r="R48" i="3"/>
  <c r="O56" i="7"/>
  <c r="O57" i="7"/>
  <c r="C7" i="12" s="1"/>
  <c r="O58" i="7"/>
  <c r="C8" i="12" s="1"/>
  <c r="O59" i="7"/>
  <c r="C9" i="12" s="1"/>
  <c r="E9" i="12" s="1"/>
  <c r="O60" i="7"/>
  <c r="C10" i="12" s="1"/>
  <c r="E10" i="12" s="1"/>
  <c r="O61" i="7"/>
  <c r="C11" i="12" s="1"/>
  <c r="E11" i="12" s="1"/>
  <c r="O62" i="7"/>
  <c r="C12" i="12" s="1"/>
  <c r="E12" i="12" s="1"/>
  <c r="O63" i="7"/>
  <c r="C13" i="12" s="1"/>
  <c r="E13" i="12" s="1"/>
  <c r="O64" i="7"/>
  <c r="C14" i="12" s="1"/>
  <c r="E14" i="12" s="1"/>
  <c r="O55" i="7"/>
  <c r="C5" i="12" s="1"/>
  <c r="P22" i="7"/>
  <c r="Q22" i="7" s="1"/>
  <c r="C55" i="7"/>
  <c r="D55" i="7"/>
  <c r="E55" i="7"/>
  <c r="F55" i="7"/>
  <c r="G55" i="7"/>
  <c r="H55" i="7"/>
  <c r="I55" i="7"/>
  <c r="J55" i="7"/>
  <c r="K55" i="7"/>
  <c r="L55" i="7"/>
  <c r="M55" i="7"/>
  <c r="C56" i="7"/>
  <c r="C74" i="7" s="1"/>
  <c r="D56" i="7"/>
  <c r="D74" i="7" s="1"/>
  <c r="E56" i="7"/>
  <c r="E74" i="7" s="1"/>
  <c r="F56" i="7"/>
  <c r="F74" i="7" s="1"/>
  <c r="G56" i="7"/>
  <c r="G74" i="7" s="1"/>
  <c r="H56" i="7"/>
  <c r="H74" i="7" s="1"/>
  <c r="I56" i="7"/>
  <c r="I74" i="7" s="1"/>
  <c r="J56" i="7"/>
  <c r="J74" i="7" s="1"/>
  <c r="K56" i="7"/>
  <c r="K74" i="7" s="1"/>
  <c r="L56" i="7"/>
  <c r="L74" i="7" s="1"/>
  <c r="M56" i="7"/>
  <c r="C57" i="7"/>
  <c r="C59" i="10" s="1"/>
  <c r="D57" i="7"/>
  <c r="D59" i="10" s="1"/>
  <c r="E57" i="7"/>
  <c r="E59" i="10" s="1"/>
  <c r="F57" i="7"/>
  <c r="F59" i="10" s="1"/>
  <c r="G57" i="7"/>
  <c r="G59" i="10" s="1"/>
  <c r="H57" i="7"/>
  <c r="H59" i="10" s="1"/>
  <c r="I57" i="7"/>
  <c r="I59" i="10" s="1"/>
  <c r="J57" i="7"/>
  <c r="J59" i="10" s="1"/>
  <c r="K57" i="7"/>
  <c r="K59" i="10" s="1"/>
  <c r="L57" i="7"/>
  <c r="L59" i="10" s="1"/>
  <c r="M57" i="7"/>
  <c r="M59" i="10" s="1"/>
  <c r="C58" i="7"/>
  <c r="D58" i="7"/>
  <c r="E58" i="7"/>
  <c r="F58" i="7"/>
  <c r="G58" i="7"/>
  <c r="H58" i="7"/>
  <c r="I58" i="7"/>
  <c r="J58" i="7"/>
  <c r="K58" i="7"/>
  <c r="L58" i="7"/>
  <c r="M58" i="7"/>
  <c r="M60" i="10" s="1"/>
  <c r="C59" i="7"/>
  <c r="D59" i="7"/>
  <c r="E59" i="7"/>
  <c r="F59" i="7"/>
  <c r="G59" i="7"/>
  <c r="H59" i="7"/>
  <c r="I59" i="7"/>
  <c r="J59" i="7"/>
  <c r="K59" i="7"/>
  <c r="L59" i="7"/>
  <c r="M59" i="7"/>
  <c r="C60" i="7"/>
  <c r="D60" i="7"/>
  <c r="E60" i="7"/>
  <c r="F60" i="7"/>
  <c r="G60" i="7"/>
  <c r="H60" i="7"/>
  <c r="I60" i="7"/>
  <c r="J60" i="7"/>
  <c r="K60" i="7"/>
  <c r="L60" i="7"/>
  <c r="M60" i="7"/>
  <c r="C61" i="7"/>
  <c r="D61" i="7"/>
  <c r="E61" i="7"/>
  <c r="F61" i="7"/>
  <c r="G61" i="7"/>
  <c r="H61" i="7"/>
  <c r="I61" i="7"/>
  <c r="J61" i="7"/>
  <c r="K61" i="7"/>
  <c r="L61" i="7"/>
  <c r="M61" i="7"/>
  <c r="C62" i="7"/>
  <c r="D62" i="7"/>
  <c r="E62" i="7"/>
  <c r="F62" i="7"/>
  <c r="G62" i="7"/>
  <c r="H62" i="7"/>
  <c r="I62" i="7"/>
  <c r="J62" i="7"/>
  <c r="K62" i="7"/>
  <c r="L62" i="7"/>
  <c r="M62" i="7"/>
  <c r="C63" i="7"/>
  <c r="D63" i="7"/>
  <c r="E63" i="7"/>
  <c r="F63" i="7"/>
  <c r="G63" i="7"/>
  <c r="H63" i="7"/>
  <c r="I63" i="7"/>
  <c r="J63" i="7"/>
  <c r="K63" i="7"/>
  <c r="L63" i="7"/>
  <c r="M63" i="7"/>
  <c r="C64" i="7"/>
  <c r="D64" i="7"/>
  <c r="E64" i="7"/>
  <c r="F64" i="7"/>
  <c r="G64" i="7"/>
  <c r="H64" i="7"/>
  <c r="I64" i="7"/>
  <c r="J64" i="7"/>
  <c r="K64" i="7"/>
  <c r="L64" i="7"/>
  <c r="M64" i="7"/>
  <c r="B56" i="7"/>
  <c r="B57" i="7"/>
  <c r="B58" i="7"/>
  <c r="B59" i="7"/>
  <c r="B60" i="7"/>
  <c r="B61" i="7"/>
  <c r="B62" i="7"/>
  <c r="B63" i="7"/>
  <c r="B64" i="7"/>
  <c r="B55" i="7"/>
  <c r="N10" i="7"/>
  <c r="N11" i="7"/>
  <c r="N12" i="7"/>
  <c r="N13" i="7"/>
  <c r="N14" i="7"/>
  <c r="N15" i="7"/>
  <c r="N60" i="7" l="1"/>
  <c r="N58" i="7"/>
  <c r="M66" i="7"/>
  <c r="B59" i="10"/>
  <c r="N59" i="10" s="1"/>
  <c r="N57" i="7"/>
  <c r="N64" i="7"/>
  <c r="S14" i="3" s="1"/>
  <c r="N63" i="7"/>
  <c r="S13" i="3" s="1"/>
  <c r="N62" i="7"/>
  <c r="S12" i="3" s="1"/>
  <c r="N61" i="7"/>
  <c r="S11" i="3" s="1"/>
  <c r="N59" i="7"/>
  <c r="K73" i="7"/>
  <c r="K66" i="7"/>
  <c r="J73" i="7"/>
  <c r="J66" i="7"/>
  <c r="I73" i="7"/>
  <c r="I66" i="7"/>
  <c r="L73" i="7"/>
  <c r="L66" i="7"/>
  <c r="H73" i="7"/>
  <c r="H66" i="7"/>
  <c r="G73" i="7"/>
  <c r="G66" i="7"/>
  <c r="F73" i="7"/>
  <c r="F66" i="7"/>
  <c r="D73" i="7"/>
  <c r="D66" i="7"/>
  <c r="C73" i="7"/>
  <c r="C66" i="7"/>
  <c r="B74" i="7"/>
  <c r="N56" i="7"/>
  <c r="S6" i="3" s="1"/>
  <c r="E73" i="7"/>
  <c r="E66" i="7"/>
  <c r="B73" i="7"/>
  <c r="N55" i="7"/>
  <c r="S5" i="3" s="1"/>
  <c r="L60" i="10"/>
  <c r="L76" i="7"/>
  <c r="K60" i="10"/>
  <c r="K76" i="7"/>
  <c r="J60" i="10"/>
  <c r="J76" i="7"/>
  <c r="I60" i="10"/>
  <c r="I76" i="7"/>
  <c r="H60" i="10"/>
  <c r="H76" i="7"/>
  <c r="G60" i="10"/>
  <c r="G76" i="7"/>
  <c r="F60" i="10"/>
  <c r="F76" i="7"/>
  <c r="E60" i="10"/>
  <c r="E76" i="7"/>
  <c r="D60" i="10"/>
  <c r="D76" i="7"/>
  <c r="C60" i="10"/>
  <c r="C76" i="7"/>
  <c r="B60" i="10"/>
  <c r="B76" i="7"/>
  <c r="P13" i="7"/>
  <c r="Q13" i="7" s="1"/>
  <c r="N45" i="7"/>
  <c r="P10" i="7"/>
  <c r="Q10" i="7" s="1"/>
  <c r="N42" i="7"/>
  <c r="P14" i="7"/>
  <c r="Q14" i="7" s="1"/>
  <c r="N46" i="7"/>
  <c r="P11" i="7"/>
  <c r="Q11" i="7" s="1"/>
  <c r="N43" i="7"/>
  <c r="P12" i="7"/>
  <c r="Q12" i="7" s="1"/>
  <c r="N44" i="7"/>
  <c r="P15" i="7"/>
  <c r="Q15" i="7" s="1"/>
  <c r="N47" i="7"/>
  <c r="P29" i="7"/>
  <c r="Q29" i="7" s="1"/>
  <c r="P25" i="7"/>
  <c r="Q25" i="7" s="1"/>
  <c r="P28" i="7"/>
  <c r="Q28" i="7" s="1"/>
  <c r="P27" i="7"/>
  <c r="Q27" i="7" s="1"/>
  <c r="P24" i="7"/>
  <c r="Q24" i="7" s="1"/>
  <c r="P26" i="7"/>
  <c r="Q26" i="7" s="1"/>
  <c r="P31" i="7"/>
  <c r="Q31" i="7" s="1"/>
  <c r="P30" i="7"/>
  <c r="Q30" i="7" s="1"/>
  <c r="M63" i="10"/>
  <c r="L62" i="10"/>
  <c r="K61" i="10"/>
  <c r="H58" i="10"/>
  <c r="G57" i="10"/>
  <c r="L63" i="10"/>
  <c r="M65" i="10"/>
  <c r="L64" i="10"/>
  <c r="K63" i="10"/>
  <c r="J62" i="10"/>
  <c r="I61" i="10"/>
  <c r="F58" i="10"/>
  <c r="K62" i="10"/>
  <c r="G58" i="10"/>
  <c r="M66" i="10"/>
  <c r="J63" i="10"/>
  <c r="K65" i="10"/>
  <c r="I63" i="10"/>
  <c r="G61" i="10"/>
  <c r="M64" i="10"/>
  <c r="F57" i="10"/>
  <c r="L65" i="10"/>
  <c r="K64" i="10"/>
  <c r="I62" i="10"/>
  <c r="H61" i="10"/>
  <c r="L66" i="10"/>
  <c r="J64" i="10"/>
  <c r="H62" i="10"/>
  <c r="K66" i="10"/>
  <c r="J65" i="10"/>
  <c r="I64" i="10"/>
  <c r="H63" i="10"/>
  <c r="G62" i="10"/>
  <c r="F61" i="10"/>
  <c r="J66" i="10"/>
  <c r="I65" i="10"/>
  <c r="H12" i="10"/>
  <c r="H47" i="10" s="1"/>
  <c r="H64" i="10"/>
  <c r="G63" i="10"/>
  <c r="F62" i="10"/>
  <c r="M57" i="10"/>
  <c r="J61" i="10"/>
  <c r="I66" i="10"/>
  <c r="H65" i="10"/>
  <c r="G64" i="10"/>
  <c r="F63" i="10"/>
  <c r="M58" i="10"/>
  <c r="L57" i="10"/>
  <c r="L49" i="7"/>
  <c r="H66" i="10"/>
  <c r="F64" i="10"/>
  <c r="L58" i="10"/>
  <c r="K57" i="10"/>
  <c r="G66" i="10"/>
  <c r="F65" i="10"/>
  <c r="K58" i="10"/>
  <c r="J57" i="10"/>
  <c r="G65" i="10"/>
  <c r="F66" i="10"/>
  <c r="M61" i="10"/>
  <c r="J58" i="10"/>
  <c r="I57" i="10"/>
  <c r="M62" i="10"/>
  <c r="L61" i="10"/>
  <c r="I58" i="10"/>
  <c r="H57" i="10"/>
  <c r="C66" i="10"/>
  <c r="E58" i="10"/>
  <c r="D57" i="10"/>
  <c r="E57" i="10"/>
  <c r="D58" i="10"/>
  <c r="C57" i="10"/>
  <c r="C58" i="10"/>
  <c r="B57" i="10"/>
  <c r="E61" i="10"/>
  <c r="C65" i="10"/>
  <c r="D62" i="10"/>
  <c r="C61" i="10"/>
  <c r="E62" i="10"/>
  <c r="D61" i="10"/>
  <c r="E63" i="10"/>
  <c r="E64" i="10"/>
  <c r="D63" i="10"/>
  <c r="C62" i="10"/>
  <c r="D64" i="10"/>
  <c r="D66" i="10"/>
  <c r="E65" i="10"/>
  <c r="C63" i="10"/>
  <c r="E66" i="10"/>
  <c r="D65" i="10"/>
  <c r="C64" i="10"/>
  <c r="P23" i="7"/>
  <c r="B65" i="10"/>
  <c r="B64" i="10"/>
  <c r="B66" i="10"/>
  <c r="B63" i="10"/>
  <c r="B62" i="10"/>
  <c r="B61" i="10"/>
  <c r="B58" i="10"/>
  <c r="S49" i="3"/>
  <c r="F14" i="10"/>
  <c r="F49" i="10" s="1"/>
  <c r="F98" i="7"/>
  <c r="I14" i="3" s="1"/>
  <c r="G11" i="10"/>
  <c r="G46" i="10" s="1"/>
  <c r="E9" i="10"/>
  <c r="E44" i="10" s="1"/>
  <c r="K7" i="10"/>
  <c r="K42" i="10" s="1"/>
  <c r="B13" i="10"/>
  <c r="B48" i="10" s="1"/>
  <c r="M14" i="10"/>
  <c r="M49" i="10" s="1"/>
  <c r="M82" i="7"/>
  <c r="M98" i="7" s="1"/>
  <c r="P14" i="3" s="1"/>
  <c r="E14" i="10"/>
  <c r="E49" i="10" s="1"/>
  <c r="E98" i="7"/>
  <c r="H14" i="3" s="1"/>
  <c r="H13" i="10"/>
  <c r="H48" i="10" s="1"/>
  <c r="K12" i="10"/>
  <c r="K47" i="10" s="1"/>
  <c r="C12" i="10"/>
  <c r="C47" i="10" s="1"/>
  <c r="F11" i="10"/>
  <c r="F46" i="10" s="1"/>
  <c r="I10" i="10"/>
  <c r="I45" i="10" s="1"/>
  <c r="L9" i="10"/>
  <c r="L44" i="10" s="1"/>
  <c r="D9" i="10"/>
  <c r="D44" i="10" s="1"/>
  <c r="G8" i="10"/>
  <c r="J7" i="10"/>
  <c r="J42" i="10" s="1"/>
  <c r="M6" i="10"/>
  <c r="M74" i="7"/>
  <c r="E6" i="10"/>
  <c r="H5" i="10"/>
  <c r="B6" i="10"/>
  <c r="J10" i="10"/>
  <c r="J45" i="10" s="1"/>
  <c r="I5" i="10"/>
  <c r="L14" i="10"/>
  <c r="L49" i="10" s="1"/>
  <c r="L98" i="7"/>
  <c r="O14" i="3" s="1"/>
  <c r="K9" i="10"/>
  <c r="K44" i="10" s="1"/>
  <c r="B11" i="10"/>
  <c r="B46" i="10" s="1"/>
  <c r="K14" i="10"/>
  <c r="K49" i="10" s="1"/>
  <c r="K98" i="7"/>
  <c r="N14" i="3" s="1"/>
  <c r="C14" i="10"/>
  <c r="C49" i="10" s="1"/>
  <c r="C98" i="7"/>
  <c r="F14" i="3" s="1"/>
  <c r="F13" i="10"/>
  <c r="F48" i="10" s="1"/>
  <c r="I12" i="10"/>
  <c r="I47" i="10" s="1"/>
  <c r="L11" i="10"/>
  <c r="L46" i="10" s="1"/>
  <c r="D11" i="10"/>
  <c r="D46" i="10" s="1"/>
  <c r="G10" i="10"/>
  <c r="G45" i="10" s="1"/>
  <c r="J9" i="10"/>
  <c r="J44" i="10" s="1"/>
  <c r="M8" i="10"/>
  <c r="M76" i="7"/>
  <c r="E8" i="10"/>
  <c r="H7" i="10"/>
  <c r="H42" i="10" s="1"/>
  <c r="K6" i="10"/>
  <c r="C6" i="10"/>
  <c r="F5" i="10"/>
  <c r="B14" i="10"/>
  <c r="B49" i="10" s="1"/>
  <c r="B98" i="7"/>
  <c r="E14" i="3" s="1"/>
  <c r="D12" i="10"/>
  <c r="D47" i="10" s="1"/>
  <c r="M9" i="10"/>
  <c r="M44" i="10" s="1"/>
  <c r="M77" i="7"/>
  <c r="F6" i="10"/>
  <c r="B12" i="10"/>
  <c r="B47" i="10" s="1"/>
  <c r="E11" i="10"/>
  <c r="E46" i="10" s="1"/>
  <c r="I7" i="10"/>
  <c r="I42" i="10" s="1"/>
  <c r="B10" i="10"/>
  <c r="B45" i="10" s="1"/>
  <c r="J14" i="10"/>
  <c r="J49" i="10" s="1"/>
  <c r="J98" i="7"/>
  <c r="M14" i="3" s="1"/>
  <c r="M13" i="10"/>
  <c r="M48" i="10" s="1"/>
  <c r="M81" i="7"/>
  <c r="E13" i="10"/>
  <c r="E48" i="10" s="1"/>
  <c r="K11" i="10"/>
  <c r="K46" i="10" s="1"/>
  <c r="C11" i="10"/>
  <c r="C46" i="10" s="1"/>
  <c r="F10" i="10"/>
  <c r="F45" i="10" s="1"/>
  <c r="I9" i="10"/>
  <c r="I44" i="10" s="1"/>
  <c r="L8" i="10"/>
  <c r="D8" i="10"/>
  <c r="G7" i="10"/>
  <c r="G42" i="10" s="1"/>
  <c r="J6" i="10"/>
  <c r="M5" i="10"/>
  <c r="M73" i="7"/>
  <c r="E5" i="10"/>
  <c r="G13" i="10"/>
  <c r="G48" i="10" s="1"/>
  <c r="C9" i="10"/>
  <c r="C44" i="10" s="1"/>
  <c r="B9" i="10"/>
  <c r="B44" i="10" s="1"/>
  <c r="I14" i="10"/>
  <c r="I49" i="10" s="1"/>
  <c r="I98" i="7"/>
  <c r="L14" i="3" s="1"/>
  <c r="L13" i="10"/>
  <c r="L48" i="10" s="1"/>
  <c r="D13" i="10"/>
  <c r="D48" i="10" s="1"/>
  <c r="G12" i="10"/>
  <c r="G47" i="10" s="1"/>
  <c r="J11" i="10"/>
  <c r="J46" i="10" s="1"/>
  <c r="M10" i="10"/>
  <c r="M45" i="10" s="1"/>
  <c r="M78" i="7"/>
  <c r="E10" i="10"/>
  <c r="E45" i="10" s="1"/>
  <c r="H9" i="10"/>
  <c r="H44" i="10" s="1"/>
  <c r="K8" i="10"/>
  <c r="C8" i="10"/>
  <c r="F7" i="10"/>
  <c r="F42" i="10" s="1"/>
  <c r="I6" i="10"/>
  <c r="L5" i="10"/>
  <c r="D5" i="10"/>
  <c r="L12" i="10"/>
  <c r="L47" i="10" s="1"/>
  <c r="C7" i="10"/>
  <c r="C42" i="10" s="1"/>
  <c r="J12" i="10"/>
  <c r="J47" i="10" s="1"/>
  <c r="B8" i="10"/>
  <c r="H14" i="10"/>
  <c r="H49" i="10" s="1"/>
  <c r="H98" i="7"/>
  <c r="K14" i="3" s="1"/>
  <c r="K13" i="10"/>
  <c r="K48" i="10" s="1"/>
  <c r="C13" i="10"/>
  <c r="C48" i="10" s="1"/>
  <c r="F12" i="10"/>
  <c r="F47" i="10" s="1"/>
  <c r="I11" i="10"/>
  <c r="I46" i="10" s="1"/>
  <c r="L10" i="10"/>
  <c r="L45" i="10" s="1"/>
  <c r="D10" i="10"/>
  <c r="D45" i="10" s="1"/>
  <c r="G9" i="10"/>
  <c r="G44" i="10" s="1"/>
  <c r="J8" i="10"/>
  <c r="M7" i="10"/>
  <c r="M42" i="10" s="1"/>
  <c r="M75" i="7"/>
  <c r="E7" i="10"/>
  <c r="E42" i="10" s="1"/>
  <c r="H6" i="10"/>
  <c r="K5" i="10"/>
  <c r="C5" i="10"/>
  <c r="I13" i="10"/>
  <c r="I48" i="10" s="1"/>
  <c r="H8" i="10"/>
  <c r="D14" i="10"/>
  <c r="D49" i="10" s="1"/>
  <c r="D98" i="7"/>
  <c r="G14" i="3" s="1"/>
  <c r="M11" i="10"/>
  <c r="M46" i="10" s="1"/>
  <c r="M79" i="7"/>
  <c r="H10" i="10"/>
  <c r="H45" i="10" s="1"/>
  <c r="F8" i="10"/>
  <c r="L6" i="10"/>
  <c r="D6" i="10"/>
  <c r="G5" i="10"/>
  <c r="B5" i="10"/>
  <c r="B7" i="10"/>
  <c r="B42" i="10" s="1"/>
  <c r="G14" i="10"/>
  <c r="G49" i="10" s="1"/>
  <c r="G98" i="7"/>
  <c r="J14" i="3" s="1"/>
  <c r="J13" i="10"/>
  <c r="J48" i="10" s="1"/>
  <c r="M12" i="10"/>
  <c r="M47" i="10" s="1"/>
  <c r="M80" i="7"/>
  <c r="E12" i="10"/>
  <c r="E47" i="10" s="1"/>
  <c r="H11" i="10"/>
  <c r="H46" i="10" s="1"/>
  <c r="K10" i="10"/>
  <c r="K45" i="10" s="1"/>
  <c r="C10" i="10"/>
  <c r="C45" i="10" s="1"/>
  <c r="F9" i="10"/>
  <c r="F44" i="10" s="1"/>
  <c r="I8" i="10"/>
  <c r="L7" i="10"/>
  <c r="L42" i="10" s="1"/>
  <c r="D7" i="10"/>
  <c r="D42" i="10" s="1"/>
  <c r="G6" i="10"/>
  <c r="J5" i="10"/>
  <c r="C6" i="12"/>
  <c r="O66" i="7"/>
  <c r="S8" i="3"/>
  <c r="S10" i="3"/>
  <c r="S7" i="3"/>
  <c r="S9" i="3"/>
  <c r="B66" i="7"/>
  <c r="M29" i="13" l="1"/>
  <c r="M30" i="13" s="1"/>
  <c r="M19" i="13"/>
  <c r="M20" i="13" s="1"/>
  <c r="N60" i="10"/>
  <c r="M39" i="13"/>
  <c r="M40" i="13" s="1"/>
  <c r="M9" i="13"/>
  <c r="C24" i="10"/>
  <c r="C40" i="10" s="1"/>
  <c r="C27" i="10"/>
  <c r="C43" i="10" s="1"/>
  <c r="G24" i="10"/>
  <c r="G40" i="10" s="1"/>
  <c r="E24" i="10"/>
  <c r="E40" i="10" s="1"/>
  <c r="F27" i="10"/>
  <c r="F43" i="10" s="1"/>
  <c r="B27" i="10"/>
  <c r="B43" i="10" s="1"/>
  <c r="B25" i="10"/>
  <c r="B41" i="10" s="1"/>
  <c r="H24" i="10"/>
  <c r="H40" i="10" s="1"/>
  <c r="C25" i="10"/>
  <c r="C41" i="10" s="1"/>
  <c r="E25" i="10"/>
  <c r="E41" i="10" s="1"/>
  <c r="F24" i="10"/>
  <c r="F40" i="10" s="1"/>
  <c r="B24" i="10"/>
  <c r="B40" i="10" s="1"/>
  <c r="K24" i="10"/>
  <c r="K40" i="10" s="1"/>
  <c r="M24" i="10"/>
  <c r="M40" i="10" s="1"/>
  <c r="D24" i="10"/>
  <c r="D40" i="10" s="1"/>
  <c r="D27" i="10"/>
  <c r="D43" i="10" s="1"/>
  <c r="M25" i="10"/>
  <c r="M41" i="10" s="1"/>
  <c r="F25" i="10"/>
  <c r="F41" i="10" s="1"/>
  <c r="G25" i="10"/>
  <c r="G41" i="10" s="1"/>
  <c r="E27" i="10"/>
  <c r="E43" i="10" s="1"/>
  <c r="G27" i="10"/>
  <c r="G43" i="10" s="1"/>
  <c r="J27" i="10"/>
  <c r="J43" i="10" s="1"/>
  <c r="L24" i="10"/>
  <c r="L40" i="10" s="1"/>
  <c r="H27" i="10"/>
  <c r="I27" i="10"/>
  <c r="I43" i="10" s="1"/>
  <c r="K25" i="10"/>
  <c r="K41" i="10" s="1"/>
  <c r="J24" i="10"/>
  <c r="J40" i="10" s="1"/>
  <c r="L27" i="10"/>
  <c r="L43" i="10" s="1"/>
  <c r="I25" i="10"/>
  <c r="I41" i="10" s="1"/>
  <c r="M27" i="10"/>
  <c r="M43" i="10" s="1"/>
  <c r="K27" i="10"/>
  <c r="K43" i="10" s="1"/>
  <c r="D25" i="10"/>
  <c r="D41" i="10" s="1"/>
  <c r="H25" i="10"/>
  <c r="H41" i="10" s="1"/>
  <c r="I24" i="10"/>
  <c r="L25" i="10"/>
  <c r="L41" i="10" s="1"/>
  <c r="J25" i="10"/>
  <c r="J41" i="10" s="1"/>
  <c r="H68" i="10"/>
  <c r="I49" i="7"/>
  <c r="L68" i="10"/>
  <c r="G68" i="10"/>
  <c r="M49" i="7"/>
  <c r="G49" i="7"/>
  <c r="N63" i="10"/>
  <c r="H49" i="7"/>
  <c r="M68" i="10"/>
  <c r="K49" i="7"/>
  <c r="K68" i="10"/>
  <c r="F68" i="10"/>
  <c r="N64" i="10"/>
  <c r="F49" i="7"/>
  <c r="J68" i="10"/>
  <c r="N65" i="10"/>
  <c r="D68" i="10"/>
  <c r="J49" i="7"/>
  <c r="I68" i="10"/>
  <c r="C68" i="10"/>
  <c r="N66" i="10"/>
  <c r="C49" i="7"/>
  <c r="E49" i="7"/>
  <c r="E68" i="10"/>
  <c r="D49" i="7"/>
  <c r="N57" i="10"/>
  <c r="N62" i="10"/>
  <c r="N61" i="10"/>
  <c r="Q23" i="7"/>
  <c r="B68" i="10"/>
  <c r="N58" i="10"/>
  <c r="B49" i="7"/>
  <c r="G90" i="7"/>
  <c r="J6" i="3" s="1"/>
  <c r="B91" i="7"/>
  <c r="E7" i="3" s="1"/>
  <c r="J92" i="7"/>
  <c r="M8" i="3" s="1"/>
  <c r="I95" i="7"/>
  <c r="L11" i="3" s="1"/>
  <c r="L96" i="7"/>
  <c r="O12" i="3" s="1"/>
  <c r="F91" i="7"/>
  <c r="I7" i="3" s="1"/>
  <c r="D97" i="7"/>
  <c r="G13" i="3" s="1"/>
  <c r="J90" i="7"/>
  <c r="M6" i="3" s="1"/>
  <c r="H96" i="7"/>
  <c r="K12" i="3" s="1"/>
  <c r="F90" i="7"/>
  <c r="I6" i="3" s="1"/>
  <c r="E92" i="7"/>
  <c r="H8" i="3" s="1"/>
  <c r="H89" i="7"/>
  <c r="K5" i="3" s="1"/>
  <c r="E93" i="7"/>
  <c r="H9" i="3" s="1"/>
  <c r="F93" i="7"/>
  <c r="I9" i="3" s="1"/>
  <c r="E96" i="7"/>
  <c r="H12" i="3" s="1"/>
  <c r="L90" i="7"/>
  <c r="O6" i="3" s="1"/>
  <c r="K89" i="7"/>
  <c r="N5" i="3" s="1"/>
  <c r="E94" i="7"/>
  <c r="H10" i="3" s="1"/>
  <c r="C93" i="7"/>
  <c r="F9" i="3" s="1"/>
  <c r="I93" i="7"/>
  <c r="L9" i="3" s="1"/>
  <c r="B94" i="7"/>
  <c r="E10" i="3" s="1"/>
  <c r="F89" i="7"/>
  <c r="I5" i="3" s="1"/>
  <c r="D95" i="7"/>
  <c r="G11" i="3" s="1"/>
  <c r="G92" i="7"/>
  <c r="J8" i="3" s="1"/>
  <c r="F95" i="7"/>
  <c r="I11" i="3" s="1"/>
  <c r="D91" i="7"/>
  <c r="G7" i="3" s="1"/>
  <c r="C94" i="7"/>
  <c r="F10" i="3" s="1"/>
  <c r="M96" i="7"/>
  <c r="P12" i="3" s="1"/>
  <c r="B89" i="7"/>
  <c r="E5" i="3" s="1"/>
  <c r="F92" i="7"/>
  <c r="I8" i="3" s="1"/>
  <c r="H92" i="7"/>
  <c r="K8" i="3" s="1"/>
  <c r="H90" i="7"/>
  <c r="K6" i="3" s="1"/>
  <c r="G93" i="7"/>
  <c r="J9" i="3" s="1"/>
  <c r="F96" i="7"/>
  <c r="I12" i="3" s="1"/>
  <c r="B92" i="7"/>
  <c r="E8" i="3" s="1"/>
  <c r="D89" i="7"/>
  <c r="G5" i="3" s="1"/>
  <c r="C92" i="7"/>
  <c r="F8" i="3" s="1"/>
  <c r="M94" i="7"/>
  <c r="P10" i="3" s="1"/>
  <c r="L97" i="7"/>
  <c r="O13" i="3" s="1"/>
  <c r="G97" i="7"/>
  <c r="J13" i="3" s="1"/>
  <c r="G91" i="7"/>
  <c r="J7" i="3" s="1"/>
  <c r="F94" i="7"/>
  <c r="I10" i="3" s="1"/>
  <c r="E97" i="7"/>
  <c r="H13" i="3" s="1"/>
  <c r="I91" i="7"/>
  <c r="L7" i="3" s="1"/>
  <c r="M93" i="7"/>
  <c r="P9" i="3" s="1"/>
  <c r="C90" i="7"/>
  <c r="F6" i="3" s="1"/>
  <c r="M92" i="7"/>
  <c r="P8" i="3" s="1"/>
  <c r="L95" i="7"/>
  <c r="O11" i="3" s="1"/>
  <c r="I89" i="7"/>
  <c r="L5" i="3" s="1"/>
  <c r="E90" i="7"/>
  <c r="H6" i="3" s="1"/>
  <c r="D93" i="7"/>
  <c r="G9" i="3" s="1"/>
  <c r="C96" i="7"/>
  <c r="F12" i="3" s="1"/>
  <c r="G95" i="7"/>
  <c r="J11" i="3" s="1"/>
  <c r="L91" i="7"/>
  <c r="O7" i="3" s="1"/>
  <c r="K94" i="7"/>
  <c r="N10" i="3" s="1"/>
  <c r="G89" i="7"/>
  <c r="J5" i="3" s="1"/>
  <c r="H94" i="7"/>
  <c r="K10" i="3" s="1"/>
  <c r="E91" i="7"/>
  <c r="H7" i="3" s="1"/>
  <c r="D94" i="7"/>
  <c r="G10" i="3" s="1"/>
  <c r="J96" i="7"/>
  <c r="M12" i="3" s="1"/>
  <c r="K92" i="7"/>
  <c r="N8" i="3" s="1"/>
  <c r="D92" i="7"/>
  <c r="G8" i="3" s="1"/>
  <c r="C95" i="7"/>
  <c r="F11" i="3" s="1"/>
  <c r="E95" i="7"/>
  <c r="H11" i="3" s="1"/>
  <c r="D96" i="7"/>
  <c r="G12" i="3" s="1"/>
  <c r="J93" i="7"/>
  <c r="M9" i="3" s="1"/>
  <c r="B95" i="7"/>
  <c r="E11" i="3" s="1"/>
  <c r="M90" i="7"/>
  <c r="P6" i="3" s="1"/>
  <c r="K96" i="7"/>
  <c r="N12" i="3" s="1"/>
  <c r="J97" i="7"/>
  <c r="M13" i="3" s="1"/>
  <c r="I97" i="7"/>
  <c r="L13" i="3" s="1"/>
  <c r="C97" i="7"/>
  <c r="F13" i="3" s="1"/>
  <c r="L89" i="7"/>
  <c r="O5" i="3" s="1"/>
  <c r="J95" i="7"/>
  <c r="M11" i="3" s="1"/>
  <c r="E89" i="7"/>
  <c r="H5" i="3" s="1"/>
  <c r="M97" i="7"/>
  <c r="P13" i="3" s="1"/>
  <c r="K90" i="7"/>
  <c r="N6" i="3" s="1"/>
  <c r="I96" i="7"/>
  <c r="L12" i="3" s="1"/>
  <c r="J94" i="7"/>
  <c r="M10" i="3" s="1"/>
  <c r="L93" i="7"/>
  <c r="O9" i="3" s="1"/>
  <c r="B97" i="7"/>
  <c r="E13" i="3" s="1"/>
  <c r="I92" i="7"/>
  <c r="L8" i="3" s="1"/>
  <c r="H95" i="7"/>
  <c r="K11" i="3" s="1"/>
  <c r="D90" i="7"/>
  <c r="G6" i="3" s="1"/>
  <c r="M95" i="7"/>
  <c r="P11" i="3" s="1"/>
  <c r="M91" i="7"/>
  <c r="P7" i="3" s="1"/>
  <c r="L94" i="7"/>
  <c r="O10" i="3" s="1"/>
  <c r="K97" i="7"/>
  <c r="N13" i="3" s="1"/>
  <c r="C91" i="7"/>
  <c r="F7" i="3" s="1"/>
  <c r="I90" i="7"/>
  <c r="L6" i="3" s="1"/>
  <c r="H93" i="7"/>
  <c r="K9" i="3" s="1"/>
  <c r="G96" i="7"/>
  <c r="J12" i="3" s="1"/>
  <c r="B93" i="7"/>
  <c r="E9" i="3" s="1"/>
  <c r="M89" i="7"/>
  <c r="P5" i="3" s="1"/>
  <c r="L92" i="7"/>
  <c r="O8" i="3" s="1"/>
  <c r="K95" i="7"/>
  <c r="N11" i="3" s="1"/>
  <c r="B96" i="7"/>
  <c r="E12" i="3" s="1"/>
  <c r="H91" i="7"/>
  <c r="K7" i="3" s="1"/>
  <c r="G94" i="7"/>
  <c r="J10" i="3" s="1"/>
  <c r="F97" i="7"/>
  <c r="I13" i="3" s="1"/>
  <c r="K93" i="7"/>
  <c r="N9" i="3" s="1"/>
  <c r="B90" i="7"/>
  <c r="E6" i="3" s="1"/>
  <c r="J91" i="7"/>
  <c r="M7" i="3" s="1"/>
  <c r="I94" i="7"/>
  <c r="L10" i="3" s="1"/>
  <c r="H97" i="7"/>
  <c r="K13" i="3" s="1"/>
  <c r="K91" i="7"/>
  <c r="N7" i="3" s="1"/>
  <c r="F16" i="10"/>
  <c r="E16" i="10"/>
  <c r="B16" i="10"/>
  <c r="N10" i="10"/>
  <c r="D26" i="12" s="1"/>
  <c r="C16" i="10"/>
  <c r="D16" i="10"/>
  <c r="K16" i="10"/>
  <c r="N13" i="10"/>
  <c r="D29" i="12" s="1"/>
  <c r="L16" i="10"/>
  <c r="N14" i="10"/>
  <c r="D30" i="12" s="1"/>
  <c r="N6" i="10"/>
  <c r="D22" i="12" s="1"/>
  <c r="N11" i="10"/>
  <c r="D27" i="12" s="1"/>
  <c r="H16" i="10"/>
  <c r="N5" i="10"/>
  <c r="D21" i="12" s="1"/>
  <c r="I16" i="10"/>
  <c r="N12" i="10"/>
  <c r="D28" i="12" s="1"/>
  <c r="N9" i="10"/>
  <c r="D25" i="12" s="1"/>
  <c r="M16" i="10"/>
  <c r="N8" i="10"/>
  <c r="D24" i="12" s="1"/>
  <c r="D41" i="12" s="1"/>
  <c r="F41" i="12" s="1"/>
  <c r="J16" i="10"/>
  <c r="G16" i="10"/>
  <c r="N7" i="10"/>
  <c r="D23" i="12" s="1"/>
  <c r="D40" i="12" s="1"/>
  <c r="F40" i="12" s="1"/>
  <c r="J89" i="7"/>
  <c r="M5" i="3" s="1"/>
  <c r="C89" i="7"/>
  <c r="F5" i="3" s="1"/>
  <c r="N98" i="7"/>
  <c r="D14" i="3" s="1"/>
  <c r="N28" i="10"/>
  <c r="N26" i="10"/>
  <c r="N33" i="10"/>
  <c r="P58" i="7"/>
  <c r="Q58" i="7" s="1"/>
  <c r="D8" i="12"/>
  <c r="E41" i="12" s="1"/>
  <c r="P63" i="7"/>
  <c r="Q63" i="7" s="1"/>
  <c r="D13" i="12"/>
  <c r="N32" i="10"/>
  <c r="P61" i="7"/>
  <c r="Q61" i="7" s="1"/>
  <c r="D11" i="12"/>
  <c r="P64" i="7"/>
  <c r="Q64" i="7" s="1"/>
  <c r="D14" i="12"/>
  <c r="P62" i="7"/>
  <c r="Q62" i="7" s="1"/>
  <c r="D12" i="12"/>
  <c r="P57" i="7"/>
  <c r="Q57" i="7" s="1"/>
  <c r="D7" i="12"/>
  <c r="E40" i="12" s="1"/>
  <c r="C16" i="12"/>
  <c r="D6" i="12"/>
  <c r="P59" i="7"/>
  <c r="Q59" i="7" s="1"/>
  <c r="D9" i="12"/>
  <c r="P55" i="7"/>
  <c r="Q55" i="7" s="1"/>
  <c r="D5" i="12"/>
  <c r="P60" i="7"/>
  <c r="Q60" i="7" s="1"/>
  <c r="D10" i="12"/>
  <c r="N73" i="7"/>
  <c r="G84" i="7"/>
  <c r="Q14" i="3"/>
  <c r="N77" i="7"/>
  <c r="N74" i="7"/>
  <c r="L84" i="7"/>
  <c r="F84" i="7"/>
  <c r="E84" i="7"/>
  <c r="N80" i="7"/>
  <c r="D84" i="7"/>
  <c r="N76" i="7"/>
  <c r="K84" i="7"/>
  <c r="N75" i="7"/>
  <c r="M84" i="7"/>
  <c r="C84" i="7"/>
  <c r="H84" i="7"/>
  <c r="J84" i="7"/>
  <c r="I84" i="7"/>
  <c r="N79" i="7"/>
  <c r="N82" i="7"/>
  <c r="N78" i="7"/>
  <c r="N81" i="7"/>
  <c r="P56" i="7"/>
  <c r="Q56" i="7" s="1"/>
  <c r="N66" i="7"/>
  <c r="F10" i="12" l="1"/>
  <c r="E43" i="12"/>
  <c r="F9" i="12"/>
  <c r="E42" i="12"/>
  <c r="F14" i="12"/>
  <c r="E47" i="12"/>
  <c r="F13" i="12"/>
  <c r="E46" i="12"/>
  <c r="F11" i="12"/>
  <c r="E44" i="12"/>
  <c r="F12" i="12"/>
  <c r="E45" i="12"/>
  <c r="D38" i="12"/>
  <c r="N29" i="13"/>
  <c r="N30" i="13" s="1"/>
  <c r="N19" i="13"/>
  <c r="N20" i="13" s="1"/>
  <c r="L29" i="13"/>
  <c r="L30" i="13" s="1"/>
  <c r="L19" i="13"/>
  <c r="L20" i="13" s="1"/>
  <c r="K29" i="13"/>
  <c r="K30" i="13" s="1"/>
  <c r="K19" i="13"/>
  <c r="K20" i="13" s="1"/>
  <c r="J29" i="13"/>
  <c r="J30" i="13" s="1"/>
  <c r="J19" i="13"/>
  <c r="J20" i="13" s="1"/>
  <c r="I29" i="13"/>
  <c r="I30" i="13" s="1"/>
  <c r="I19" i="13"/>
  <c r="I20" i="13" s="1"/>
  <c r="H29" i="13"/>
  <c r="H30" i="13" s="1"/>
  <c r="H19" i="13"/>
  <c r="H20" i="13" s="1"/>
  <c r="G29" i="13"/>
  <c r="G30" i="13" s="1"/>
  <c r="G19" i="13"/>
  <c r="G20" i="13" s="1"/>
  <c r="F19" i="13"/>
  <c r="F20" i="13" s="1"/>
  <c r="F29" i="13"/>
  <c r="F30" i="13" s="1"/>
  <c r="E29" i="13"/>
  <c r="E30" i="13" s="1"/>
  <c r="E19" i="13"/>
  <c r="E20" i="13" s="1"/>
  <c r="D19" i="13"/>
  <c r="D20" i="13" s="1"/>
  <c r="D29" i="13"/>
  <c r="D30" i="13" s="1"/>
  <c r="C29" i="13"/>
  <c r="C19" i="13"/>
  <c r="N39" i="13"/>
  <c r="N40" i="13" s="1"/>
  <c r="N9" i="13"/>
  <c r="M63" i="13"/>
  <c r="M10" i="13"/>
  <c r="L39" i="13"/>
  <c r="L40" i="13" s="1"/>
  <c r="L9" i="13"/>
  <c r="K39" i="13"/>
  <c r="K40" i="13" s="1"/>
  <c r="K9" i="13"/>
  <c r="J39" i="13"/>
  <c r="J40" i="13" s="1"/>
  <c r="J9" i="13"/>
  <c r="I9" i="13"/>
  <c r="I39" i="13"/>
  <c r="I40" i="13" s="1"/>
  <c r="H9" i="13"/>
  <c r="H39" i="13"/>
  <c r="H40" i="13" s="1"/>
  <c r="G9" i="13"/>
  <c r="G39" i="13"/>
  <c r="G40" i="13" s="1"/>
  <c r="F39" i="13"/>
  <c r="F40" i="13" s="1"/>
  <c r="F9" i="13"/>
  <c r="E9" i="13"/>
  <c r="E39" i="13"/>
  <c r="E40" i="13" s="1"/>
  <c r="D9" i="13"/>
  <c r="D39" i="13"/>
  <c r="D40" i="13" s="1"/>
  <c r="C39" i="13"/>
  <c r="C9" i="13"/>
  <c r="F25" i="12"/>
  <c r="D42" i="12"/>
  <c r="F28" i="12"/>
  <c r="D45" i="12"/>
  <c r="F30" i="12"/>
  <c r="D47" i="12"/>
  <c r="F26" i="12"/>
  <c r="D43" i="12"/>
  <c r="F27" i="12"/>
  <c r="D44" i="12"/>
  <c r="F29" i="12"/>
  <c r="D46" i="12"/>
  <c r="D39" i="12"/>
  <c r="F39" i="12" s="1"/>
  <c r="E5" i="12"/>
  <c r="E8" i="12"/>
  <c r="E7" i="12"/>
  <c r="E6" i="12"/>
  <c r="F35" i="10"/>
  <c r="I62" i="3" s="1"/>
  <c r="I64" i="3" s="1"/>
  <c r="I35" i="10"/>
  <c r="L62" i="3" s="1"/>
  <c r="L64" i="3" s="1"/>
  <c r="E35" i="10"/>
  <c r="H62" i="3" s="1"/>
  <c r="H64" i="3" s="1"/>
  <c r="C35" i="10"/>
  <c r="F62" i="3" s="1"/>
  <c r="F64" i="3" s="1"/>
  <c r="I40" i="10"/>
  <c r="N40" i="10" s="1"/>
  <c r="N27" i="10"/>
  <c r="L35" i="10"/>
  <c r="O62" i="3" s="1"/>
  <c r="O64" i="3" s="1"/>
  <c r="B35" i="10"/>
  <c r="H43" i="10"/>
  <c r="N43" i="10" s="1"/>
  <c r="D35" i="10"/>
  <c r="G62" i="3" s="1"/>
  <c r="N25" i="10"/>
  <c r="J35" i="10"/>
  <c r="M62" i="3" s="1"/>
  <c r="M64" i="3" s="1"/>
  <c r="K35" i="10"/>
  <c r="N62" i="3" s="1"/>
  <c r="N64" i="3" s="1"/>
  <c r="N68" i="10"/>
  <c r="P66" i="7"/>
  <c r="N90" i="7"/>
  <c r="D6" i="3" s="1"/>
  <c r="Q12" i="3"/>
  <c r="Q11" i="3"/>
  <c r="Q10" i="3"/>
  <c r="Q9" i="3"/>
  <c r="Q13" i="3"/>
  <c r="D100" i="7"/>
  <c r="N93" i="7"/>
  <c r="D9" i="3" s="1"/>
  <c r="F100" i="7"/>
  <c r="N95" i="7"/>
  <c r="D11" i="3" s="1"/>
  <c r="L100" i="7"/>
  <c r="N91" i="7"/>
  <c r="D7" i="3" s="1"/>
  <c r="G100" i="7"/>
  <c r="N96" i="7"/>
  <c r="D12" i="3" s="1"/>
  <c r="I100" i="7"/>
  <c r="K100" i="7"/>
  <c r="M100" i="7"/>
  <c r="N97" i="7"/>
  <c r="D13" i="3" s="1"/>
  <c r="B100" i="7"/>
  <c r="N92" i="7"/>
  <c r="D8" i="3" s="1"/>
  <c r="N94" i="7"/>
  <c r="D10" i="3" s="1"/>
  <c r="H100" i="7"/>
  <c r="E100" i="7"/>
  <c r="C51" i="10"/>
  <c r="F22" i="3" s="1"/>
  <c r="N48" i="10"/>
  <c r="N45" i="10"/>
  <c r="N49" i="10"/>
  <c r="N44" i="10"/>
  <c r="N42" i="10"/>
  <c r="D51" i="10"/>
  <c r="G22" i="3" s="1"/>
  <c r="N46" i="10"/>
  <c r="N29" i="10"/>
  <c r="R14" i="3"/>
  <c r="H35" i="10"/>
  <c r="K62" i="3" s="1"/>
  <c r="K64" i="3" s="1"/>
  <c r="D32" i="12"/>
  <c r="F24" i="12" s="1"/>
  <c r="N24" i="10"/>
  <c r="M35" i="10"/>
  <c r="P62" i="3" s="1"/>
  <c r="P64" i="3" s="1"/>
  <c r="N16" i="10"/>
  <c r="S22" i="3" s="1"/>
  <c r="N30" i="10"/>
  <c r="C100" i="7"/>
  <c r="N89" i="7"/>
  <c r="D5" i="3" s="1"/>
  <c r="N47" i="10"/>
  <c r="N31" i="10"/>
  <c r="G35" i="10"/>
  <c r="J62" i="3" s="1"/>
  <c r="J64" i="3" s="1"/>
  <c r="J100" i="7"/>
  <c r="B51" i="10"/>
  <c r="E22" i="3" s="1"/>
  <c r="D16" i="12"/>
  <c r="E51" i="10"/>
  <c r="H22" i="3" s="1"/>
  <c r="B84" i="7"/>
  <c r="N84" i="7"/>
  <c r="N7" i="7"/>
  <c r="N39" i="7" s="1"/>
  <c r="N8" i="7"/>
  <c r="N9" i="7"/>
  <c r="N6" i="7"/>
  <c r="E75" i="3"/>
  <c r="F75" i="3"/>
  <c r="G75" i="3"/>
  <c r="H75" i="3"/>
  <c r="I75" i="3"/>
  <c r="J75" i="3"/>
  <c r="K75" i="3"/>
  <c r="L75" i="3"/>
  <c r="M75" i="3"/>
  <c r="N75" i="3"/>
  <c r="O75" i="3"/>
  <c r="P75" i="3"/>
  <c r="E39" i="12" l="1"/>
  <c r="F38" i="12"/>
  <c r="D49" i="12"/>
  <c r="E49" i="12" s="1"/>
  <c r="E38" i="12"/>
  <c r="F7" i="12"/>
  <c r="G64" i="3"/>
  <c r="O19" i="13"/>
  <c r="C20" i="13"/>
  <c r="O20" i="13" s="1"/>
  <c r="N63" i="13"/>
  <c r="N10" i="13"/>
  <c r="O25" i="3"/>
  <c r="M64" i="13"/>
  <c r="L63" i="13"/>
  <c r="L10" i="13"/>
  <c r="K63" i="13"/>
  <c r="K10" i="13"/>
  <c r="J63" i="13"/>
  <c r="J10" i="13"/>
  <c r="I63" i="13"/>
  <c r="I10" i="13"/>
  <c r="H63" i="13"/>
  <c r="H10" i="13"/>
  <c r="G63" i="13"/>
  <c r="G10" i="13"/>
  <c r="F63" i="13"/>
  <c r="F10" i="13"/>
  <c r="E63" i="13"/>
  <c r="E10" i="13"/>
  <c r="D63" i="13"/>
  <c r="D10" i="13"/>
  <c r="C63" i="13"/>
  <c r="O9" i="13"/>
  <c r="C10" i="13"/>
  <c r="C40" i="13"/>
  <c r="O40" i="13" s="1"/>
  <c r="O39" i="13"/>
  <c r="O29" i="13"/>
  <c r="C30" i="13"/>
  <c r="O30" i="13" s="1"/>
  <c r="F46" i="12"/>
  <c r="F43" i="12"/>
  <c r="F45" i="12"/>
  <c r="F44" i="12"/>
  <c r="F42" i="12"/>
  <c r="F47" i="12"/>
  <c r="F23" i="12"/>
  <c r="F22" i="12"/>
  <c r="F5" i="12"/>
  <c r="F8" i="12"/>
  <c r="F6" i="12"/>
  <c r="F21" i="12"/>
  <c r="E62" i="3"/>
  <c r="P6" i="7"/>
  <c r="Q6" i="7" s="1"/>
  <c r="N38" i="7"/>
  <c r="P8" i="7"/>
  <c r="Q8" i="7" s="1"/>
  <c r="N40" i="7"/>
  <c r="P9" i="7"/>
  <c r="Q9" i="7" s="1"/>
  <c r="N41" i="7"/>
  <c r="R9" i="3"/>
  <c r="R11" i="3"/>
  <c r="R10" i="3"/>
  <c r="R13" i="3"/>
  <c r="R12" i="3"/>
  <c r="P7" i="7"/>
  <c r="N17" i="7"/>
  <c r="N100" i="7"/>
  <c r="N35" i="10"/>
  <c r="D62" i="3" s="1"/>
  <c r="E16" i="12"/>
  <c r="F51" i="10"/>
  <c r="I22" i="3" s="1"/>
  <c r="H38" i="12" l="1"/>
  <c r="H42" i="12"/>
  <c r="H49" i="12"/>
  <c r="H47" i="12"/>
  <c r="H39" i="12"/>
  <c r="H44" i="12"/>
  <c r="H46" i="12"/>
  <c r="H40" i="12"/>
  <c r="H41" i="12"/>
  <c r="H43" i="12"/>
  <c r="H45" i="12"/>
  <c r="P25" i="3"/>
  <c r="N64" i="13"/>
  <c r="N25" i="3"/>
  <c r="L64" i="13"/>
  <c r="M25" i="3"/>
  <c r="K64" i="13"/>
  <c r="L25" i="3"/>
  <c r="J64" i="13"/>
  <c r="K25" i="3"/>
  <c r="I64" i="13"/>
  <c r="O10" i="13"/>
  <c r="J25" i="3"/>
  <c r="H64" i="13"/>
  <c r="I25" i="3"/>
  <c r="I28" i="3" s="1"/>
  <c r="G5" i="15" s="1"/>
  <c r="G64" i="13"/>
  <c r="H25" i="3"/>
  <c r="H28" i="3" s="1"/>
  <c r="F5" i="15" s="1"/>
  <c r="F64" i="13"/>
  <c r="G25" i="3"/>
  <c r="G28" i="3" s="1"/>
  <c r="E5" i="15" s="1"/>
  <c r="E64" i="13"/>
  <c r="F25" i="3"/>
  <c r="F28" i="3" s="1"/>
  <c r="D5" i="15" s="1"/>
  <c r="D64" i="13"/>
  <c r="O63" i="13"/>
  <c r="E25" i="3"/>
  <c r="C64" i="13"/>
  <c r="F49" i="12"/>
  <c r="N49" i="7"/>
  <c r="Q7" i="7"/>
  <c r="P17" i="7"/>
  <c r="F32" i="12"/>
  <c r="F16" i="12"/>
  <c r="D64" i="3"/>
  <c r="Q62" i="3"/>
  <c r="G51" i="10"/>
  <c r="J22" i="3" s="1"/>
  <c r="Q50" i="3"/>
  <c r="E64" i="3"/>
  <c r="J28" i="3" l="1"/>
  <c r="H5" i="15" s="1"/>
  <c r="R62" i="3"/>
  <c r="S62" i="3" s="1"/>
  <c r="Q25" i="3"/>
  <c r="S25" i="3" s="1"/>
  <c r="D25" i="3"/>
  <c r="O64" i="13"/>
  <c r="Q24" i="3"/>
  <c r="E28" i="3"/>
  <c r="C5" i="15" s="1"/>
  <c r="H51" i="10"/>
  <c r="K22" i="3" s="1"/>
  <c r="K28" i="3" s="1"/>
  <c r="I5" i="15" s="1"/>
  <c r="Q8" i="3"/>
  <c r="R8" i="3" s="1"/>
  <c r="R25" i="3" l="1"/>
  <c r="S24" i="3"/>
  <c r="S28" i="3" s="1"/>
  <c r="R24" i="3"/>
  <c r="I51" i="10"/>
  <c r="L22" i="3" s="1"/>
  <c r="L28" i="3" s="1"/>
  <c r="J5" i="15" s="1"/>
  <c r="J51" i="10" l="1"/>
  <c r="M22" i="3" s="1"/>
  <c r="M28" i="3" s="1"/>
  <c r="K5" i="15" s="1"/>
  <c r="Q33" i="3"/>
  <c r="R33" i="3" s="1"/>
  <c r="Q5" i="3"/>
  <c r="R5" i="3" s="1"/>
  <c r="Q7" i="3"/>
  <c r="R7" i="3" s="1"/>
  <c r="Q6" i="3"/>
  <c r="R6" i="3" s="1"/>
  <c r="J74" i="3"/>
  <c r="L73" i="3"/>
  <c r="I19" i="3"/>
  <c r="G4" i="15" s="1"/>
  <c r="N19" i="3"/>
  <c r="L4" i="15" s="1"/>
  <c r="F19" i="3"/>
  <c r="D4" i="15" s="1"/>
  <c r="E19" i="3"/>
  <c r="H19" i="3"/>
  <c r="F4" i="15" s="1"/>
  <c r="J19" i="3"/>
  <c r="H4" i="15" s="1"/>
  <c r="K19" i="3"/>
  <c r="I4" i="15" s="1"/>
  <c r="L19" i="3"/>
  <c r="J4" i="15" s="1"/>
  <c r="M19" i="3"/>
  <c r="K4" i="15" s="1"/>
  <c r="O19" i="3"/>
  <c r="M4" i="15" s="1"/>
  <c r="P19" i="3"/>
  <c r="N4" i="15" s="1"/>
  <c r="R19" i="3" l="1"/>
  <c r="E30" i="3"/>
  <c r="C4" i="15"/>
  <c r="R64" i="3"/>
  <c r="Q64" i="3"/>
  <c r="F30" i="3"/>
  <c r="L30" i="3"/>
  <c r="K30" i="3"/>
  <c r="I30" i="3"/>
  <c r="J30" i="3"/>
  <c r="H30" i="3"/>
  <c r="M30" i="3"/>
  <c r="K51" i="10"/>
  <c r="N22" i="3" s="1"/>
  <c r="N28" i="3" s="1"/>
  <c r="L5" i="15" s="1"/>
  <c r="N74" i="3"/>
  <c r="O74" i="3"/>
  <c r="G74" i="3"/>
  <c r="K74" i="3"/>
  <c r="P74" i="3"/>
  <c r="M74" i="3"/>
  <c r="I74" i="3"/>
  <c r="L74" i="3"/>
  <c r="L76" i="3" s="1"/>
  <c r="H74" i="3"/>
  <c r="F74" i="3"/>
  <c r="H73" i="3"/>
  <c r="F73" i="3"/>
  <c r="E74" i="3"/>
  <c r="K73" i="3"/>
  <c r="E73" i="3"/>
  <c r="G73" i="3"/>
  <c r="N73" i="3"/>
  <c r="M73" i="3"/>
  <c r="O73" i="3"/>
  <c r="I73" i="3"/>
  <c r="P73" i="3"/>
  <c r="J73" i="3"/>
  <c r="G19" i="3"/>
  <c r="E4" i="15" s="1"/>
  <c r="L66" i="3" l="1"/>
  <c r="J6" i="15" s="1"/>
  <c r="G30" i="3"/>
  <c r="L51" i="10"/>
  <c r="O22" i="3" s="1"/>
  <c r="O28" i="3" s="1"/>
  <c r="M5" i="15" s="1"/>
  <c r="E76" i="3"/>
  <c r="H76" i="3"/>
  <c r="H66" i="3" s="1"/>
  <c r="F6" i="15" s="1"/>
  <c r="F76" i="3"/>
  <c r="F66" i="3" s="1"/>
  <c r="D6" i="15" s="1"/>
  <c r="I76" i="3"/>
  <c r="I66" i="3" s="1"/>
  <c r="G6" i="15" s="1"/>
  <c r="J76" i="3"/>
  <c r="J66" i="3" s="1"/>
  <c r="H6" i="15" s="1"/>
  <c r="K76" i="3"/>
  <c r="K66" i="3" s="1"/>
  <c r="I6" i="15" s="1"/>
  <c r="G76" i="3"/>
  <c r="P76" i="3"/>
  <c r="O76" i="3"/>
  <c r="M76" i="3"/>
  <c r="M66" i="3" s="1"/>
  <c r="K6" i="15" s="1"/>
  <c r="N76" i="3"/>
  <c r="O30" i="3" l="1"/>
  <c r="O66" i="3" s="1"/>
  <c r="M6" i="15" s="1"/>
  <c r="N30" i="3"/>
  <c r="N66" i="3" s="1"/>
  <c r="L6" i="15" s="1"/>
  <c r="G66" i="3"/>
  <c r="E6" i="15" s="1"/>
  <c r="E66" i="3"/>
  <c r="C6" i="15" s="1"/>
  <c r="S64" i="3"/>
  <c r="M51" i="10" l="1"/>
  <c r="P22" i="3" s="1"/>
  <c r="P28" i="3" s="1"/>
  <c r="N5" i="15" s="1"/>
  <c r="N41" i="10"/>
  <c r="N51" i="10" s="1"/>
  <c r="D22" i="3" s="1"/>
  <c r="Q22" i="3" l="1"/>
  <c r="Q28" i="3" s="1"/>
  <c r="O5" i="15" s="1"/>
  <c r="Q19" i="3"/>
  <c r="O4" i="15" s="1"/>
  <c r="S19" i="3"/>
  <c r="D19" i="3"/>
  <c r="P30" i="3" l="1"/>
  <c r="P66" i="3" s="1"/>
  <c r="Q30" i="3"/>
  <c r="Q66" i="3" s="1"/>
  <c r="S30" i="3"/>
  <c r="N6" i="15" l="1"/>
  <c r="D28" i="3"/>
  <c r="D30" i="3" s="1"/>
  <c r="D66" i="3" s="1"/>
  <c r="D70" i="3" s="1"/>
  <c r="R22" i="3"/>
  <c r="R28" i="3" s="1"/>
  <c r="R30" i="3" s="1"/>
  <c r="S66" i="3"/>
  <c r="S70" i="3" s="1"/>
  <c r="O6" i="15" l="1"/>
  <c r="F21" i="16" s="1"/>
  <c r="E70" i="3" l="1"/>
  <c r="F68" i="3" s="1"/>
  <c r="F70" i="3" s="1"/>
  <c r="G68" i="3" s="1"/>
  <c r="G70" i="3" s="1"/>
  <c r="H68" i="3" s="1"/>
  <c r="H70" i="3" s="1"/>
  <c r="I68" i="3" s="1"/>
  <c r="I70" i="3" s="1"/>
  <c r="J68" i="3" s="1"/>
  <c r="J70" i="3" s="1"/>
  <c r="K68" i="3" s="1"/>
  <c r="K70" i="3" s="1"/>
  <c r="L68" i="3" s="1"/>
  <c r="L70" i="3" s="1"/>
  <c r="M68" i="3" s="1"/>
  <c r="M70" i="3" s="1"/>
  <c r="N68" i="3" s="1"/>
  <c r="N70" i="3" s="1"/>
  <c r="O68" i="3" s="1"/>
  <c r="O70" i="3" s="1"/>
  <c r="P68" i="3" s="1"/>
  <c r="P70" i="3" s="1"/>
  <c r="Q70" i="3" l="1"/>
</calcChain>
</file>

<file path=xl/sharedStrings.xml><?xml version="1.0" encoding="utf-8"?>
<sst xmlns="http://schemas.openxmlformats.org/spreadsheetml/2006/main" count="262" uniqueCount="167">
  <si>
    <t>Insurances</t>
  </si>
  <si>
    <t>TOTALS</t>
  </si>
  <si>
    <t>Totals</t>
  </si>
  <si>
    <t xml:space="preserve">Loans </t>
  </si>
  <si>
    <t>NEA</t>
  </si>
  <si>
    <t>Drawings required</t>
  </si>
  <si>
    <t>Regular Income</t>
  </si>
  <si>
    <t>Reducing Income</t>
  </si>
  <si>
    <t>P&amp;L</t>
  </si>
  <si>
    <t>Total</t>
  </si>
  <si>
    <t>M1</t>
  </si>
  <si>
    <t>M2</t>
  </si>
  <si>
    <t>M3</t>
  </si>
  <si>
    <t>M4</t>
  </si>
  <si>
    <t>M5</t>
  </si>
  <si>
    <t>M6</t>
  </si>
  <si>
    <t>M7</t>
  </si>
  <si>
    <t>M8</t>
  </si>
  <si>
    <t>M9</t>
  </si>
  <si>
    <t>M10</t>
  </si>
  <si>
    <t>M11</t>
  </si>
  <si>
    <t>M12</t>
  </si>
  <si>
    <t>M1-12</t>
  </si>
  <si>
    <t>Net cash flow</t>
  </si>
  <si>
    <t>Total Receipts</t>
  </si>
  <si>
    <t>Grants</t>
  </si>
  <si>
    <t>VAT</t>
  </si>
  <si>
    <t>Own funds</t>
  </si>
  <si>
    <t>Business Name</t>
  </si>
  <si>
    <t>Direct/Associated costs</t>
  </si>
  <si>
    <t>Support costs/overheads</t>
  </si>
  <si>
    <t>Freelancers</t>
  </si>
  <si>
    <t>Marketing</t>
  </si>
  <si>
    <t>Purchases</t>
  </si>
  <si>
    <t>Direct purchases</t>
  </si>
  <si>
    <t>Total direct/associated costs</t>
  </si>
  <si>
    <t>Bank balance at end of month</t>
  </si>
  <si>
    <t>Bank balance at start of month</t>
  </si>
  <si>
    <t>Product/service group</t>
  </si>
  <si>
    <t>2020-21</t>
  </si>
  <si>
    <t>Cash flow from services and products</t>
  </si>
  <si>
    <t>Total purchases</t>
  </si>
  <si>
    <t>Total Support costs/overheads</t>
  </si>
  <si>
    <t>Check</t>
  </si>
  <si>
    <t>Sales Mix</t>
  </si>
  <si>
    <t>%</t>
  </si>
  <si>
    <t>Purchases Mix</t>
  </si>
  <si>
    <t>Sales</t>
  </si>
  <si>
    <t xml:space="preserve">Gross Profit </t>
  </si>
  <si>
    <t>NIC</t>
  </si>
  <si>
    <t>Planning Model Instructions</t>
  </si>
  <si>
    <t>Worksheet Two:Cash Flow Forecast</t>
  </si>
  <si>
    <t>Start date for planning</t>
  </si>
  <si>
    <t>Date model was updated</t>
  </si>
  <si>
    <t>Employers NIC</t>
  </si>
  <si>
    <t xml:space="preserve">Total </t>
  </si>
  <si>
    <t>Total VAT</t>
  </si>
  <si>
    <t>Worksheet Five: Salary-Freelancers</t>
  </si>
  <si>
    <t>Summary Data</t>
  </si>
  <si>
    <t>Total Cash Costs</t>
  </si>
  <si>
    <t>Net Cash flow</t>
  </si>
  <si>
    <t>Total Cash Receipts</t>
  </si>
  <si>
    <t>This model is covered by copyright.  This copy is only available to the issued user and should not be distributed to other users without prior permission of Pro Active Resolutions.</t>
  </si>
  <si>
    <t>www.proactiveresolutions.com</t>
  </si>
  <si>
    <t>© Pro Active Resolutions 2020</t>
  </si>
  <si>
    <t>Spare Category 2</t>
  </si>
  <si>
    <t>Y</t>
  </si>
  <si>
    <t>Training courses</t>
  </si>
  <si>
    <t>Rent &amp; Rates</t>
  </si>
  <si>
    <t>Electricity</t>
  </si>
  <si>
    <t>Phone / Internet</t>
  </si>
  <si>
    <t>Water rates</t>
  </si>
  <si>
    <t>Subscriptions</t>
  </si>
  <si>
    <t>Travel and Subsistence Expenses</t>
  </si>
  <si>
    <t>Advertising</t>
  </si>
  <si>
    <t>Print / Stationery</t>
  </si>
  <si>
    <t>Website</t>
  </si>
  <si>
    <t>Miscellaneous</t>
  </si>
  <si>
    <t>Equipment purchases</t>
  </si>
  <si>
    <t>Salary and Wages</t>
  </si>
  <si>
    <t>Spare Category 3</t>
  </si>
  <si>
    <t>Spare Category 4</t>
  </si>
  <si>
    <t>Spare Category 5</t>
  </si>
  <si>
    <t>Spare Category 6</t>
  </si>
  <si>
    <t>Spare Category 7</t>
  </si>
  <si>
    <t>Spare Category 8</t>
  </si>
  <si>
    <t>Spare Category 9</t>
  </si>
  <si>
    <t>Spare Category 10</t>
  </si>
  <si>
    <t>Spare Category 11</t>
  </si>
  <si>
    <t>Accounts &amp; Mgt software</t>
  </si>
  <si>
    <t>TOTAL</t>
  </si>
  <si>
    <t>Total sales commission</t>
  </si>
  <si>
    <t>Commission</t>
  </si>
  <si>
    <t>Commissions</t>
  </si>
  <si>
    <t>Total no of users</t>
  </si>
  <si>
    <t>Admin supprt &amp; accounts support</t>
  </si>
  <si>
    <t>Worksheet One: SetUp</t>
  </si>
  <si>
    <t>DateToday</t>
  </si>
  <si>
    <t>Sales Sources</t>
  </si>
  <si>
    <t>Purchases 
(as % of sales)</t>
  </si>
  <si>
    <t>DatePlanStart</t>
  </si>
  <si>
    <t>Sales Tax Rate</t>
  </si>
  <si>
    <t>since last year</t>
  </si>
  <si>
    <r>
      <t xml:space="preserve">Total ↑ or </t>
    </r>
    <r>
      <rPr>
        <b/>
        <sz val="9"/>
        <color rgb="FFFF0000"/>
        <rFont val="Calibri"/>
        <family val="2"/>
        <scheme val="minor"/>
      </rPr>
      <t>(</t>
    </r>
    <r>
      <rPr>
        <b/>
        <sz val="9"/>
        <color rgb="FFFF0000"/>
        <rFont val="Calibri"/>
        <family val="2"/>
      </rPr>
      <t>↓)</t>
    </r>
  </si>
  <si>
    <t>QUANTITY</t>
  </si>
  <si>
    <t>Numbers/Days/Sessions/Products</t>
  </si>
  <si>
    <r>
      <t xml:space="preserve">% ↑ or </t>
    </r>
    <r>
      <rPr>
        <b/>
        <sz val="9"/>
        <color rgb="FFFF0000"/>
        <rFont val="Calibri"/>
        <family val="2"/>
        <scheme val="minor"/>
      </rPr>
      <t>(</t>
    </r>
    <r>
      <rPr>
        <b/>
        <sz val="9"/>
        <color rgb="FFFF0000"/>
        <rFont val="Calibri"/>
        <family val="2"/>
      </rPr>
      <t>↓)</t>
    </r>
  </si>
  <si>
    <t>Total 
This Year</t>
  </si>
  <si>
    <t>Total 
Last Year</t>
  </si>
  <si>
    <t>Commisssion Rate</t>
  </si>
  <si>
    <t>UNIT VALUE</t>
  </si>
  <si>
    <t>Please enter the Unit Price of the item</t>
  </si>
  <si>
    <r>
      <t xml:space="preserve">Please enter the Quantity of the item. </t>
    </r>
    <r>
      <rPr>
        <b/>
        <i/>
        <sz val="10"/>
        <color rgb="FFFF0000"/>
        <rFont val="Calibri"/>
        <family val="2"/>
      </rPr>
      <t>Minimum = 1</t>
    </r>
  </si>
  <si>
    <t>CALCULATED - Commission Earned</t>
  </si>
  <si>
    <t>=(Quantity x Unit Price) + Commission</t>
  </si>
  <si>
    <r>
      <t xml:space="preserve">TOTAL SALES </t>
    </r>
    <r>
      <rPr>
        <b/>
        <i/>
        <sz val="10"/>
        <color theme="1"/>
        <rFont val="Calibri"/>
        <family val="2"/>
      </rPr>
      <t>= (Quantity x Unit Price) + Commission</t>
    </r>
  </si>
  <si>
    <t>YN</t>
  </si>
  <si>
    <t>Total Cashflow</t>
  </si>
  <si>
    <t>TOTAL CASH FLOW</t>
  </si>
  <si>
    <t>Value of Purchases</t>
  </si>
  <si>
    <t>Total Sales Tax</t>
  </si>
  <si>
    <t>Incl. Sales Tax</t>
  </si>
  <si>
    <t>Sales Tax</t>
  </si>
  <si>
    <t>Commissionable sales</t>
  </si>
  <si>
    <t>Gross Profit 
%</t>
  </si>
  <si>
    <t>Gross Profit 
Mix</t>
  </si>
  <si>
    <t>SALES</t>
  </si>
  <si>
    <t>GROSS PROFIT</t>
  </si>
  <si>
    <t>Worksheet Three: Income</t>
  </si>
  <si>
    <t>Worksheet Four: Purchases</t>
  </si>
  <si>
    <t>No. of Staff</t>
  </si>
  <si>
    <t>Gross pay</t>
  </si>
  <si>
    <r>
      <t xml:space="preserve">Average Monthly Pay </t>
    </r>
    <r>
      <rPr>
        <i/>
        <sz val="9"/>
        <color rgb="FFFF0000"/>
        <rFont val="Calibri"/>
        <family val="2"/>
      </rPr>
      <t>per person</t>
    </r>
  </si>
  <si>
    <t>Commisssion %</t>
  </si>
  <si>
    <r>
      <t xml:space="preserve">FULL TIME STAFF - </t>
    </r>
    <r>
      <rPr>
        <b/>
        <sz val="14"/>
        <color rgb="FFFF0000"/>
        <rFont val="Calibri"/>
        <family val="2"/>
      </rPr>
      <t>Support</t>
    </r>
  </si>
  <si>
    <r>
      <rPr>
        <b/>
        <sz val="14"/>
        <color rgb="FF0070C0"/>
        <rFont val="Calibri"/>
        <family val="2"/>
        <scheme val="minor"/>
      </rPr>
      <t>PART</t>
    </r>
    <r>
      <rPr>
        <b/>
        <sz val="14"/>
        <rFont val="Calibri"/>
        <family val="2"/>
        <scheme val="minor"/>
      </rPr>
      <t xml:space="preserve"> TIME STAFF - </t>
    </r>
    <r>
      <rPr>
        <b/>
        <sz val="14"/>
        <color rgb="FFFF0000"/>
        <rFont val="Calibri"/>
        <family val="2"/>
      </rPr>
      <t>Support</t>
    </r>
  </si>
  <si>
    <r>
      <t xml:space="preserve">FULL TIME STAFF - </t>
    </r>
    <r>
      <rPr>
        <b/>
        <sz val="14"/>
        <rFont val="Calibri"/>
        <family val="2"/>
      </rPr>
      <t>Direct</t>
    </r>
  </si>
  <si>
    <r>
      <rPr>
        <b/>
        <sz val="14"/>
        <color rgb="FF0070C0"/>
        <rFont val="Calibri"/>
        <family val="2"/>
        <scheme val="minor"/>
      </rPr>
      <t>PART</t>
    </r>
    <r>
      <rPr>
        <b/>
        <sz val="14"/>
        <rFont val="Calibri"/>
        <family val="2"/>
        <scheme val="minor"/>
      </rPr>
      <t xml:space="preserve"> TIME STAFF - </t>
    </r>
    <r>
      <rPr>
        <b/>
        <sz val="14"/>
        <rFont val="Calibri"/>
        <family val="2"/>
      </rPr>
      <t>Direct</t>
    </r>
  </si>
  <si>
    <r>
      <rPr>
        <b/>
        <sz val="12.6"/>
        <color theme="9" tint="-0.249977111117893"/>
        <rFont val="Calibri"/>
        <family val="2"/>
      </rPr>
      <t>FREELANCE</t>
    </r>
    <r>
      <rPr>
        <b/>
        <sz val="14"/>
        <rFont val="Calibri"/>
        <family val="2"/>
        <scheme val="minor"/>
      </rPr>
      <t xml:space="preserve"> STAFF - Direct</t>
    </r>
  </si>
  <si>
    <t>Days hired per month</t>
  </si>
  <si>
    <t>Average Daily Rate</t>
  </si>
  <si>
    <r>
      <rPr>
        <b/>
        <sz val="12.6"/>
        <color theme="9" tint="-0.249977111117893"/>
        <rFont val="Calibri"/>
        <family val="2"/>
      </rPr>
      <t>FREELANCE</t>
    </r>
    <r>
      <rPr>
        <b/>
        <sz val="14"/>
        <rFont val="Calibri"/>
        <family val="2"/>
        <scheme val="minor"/>
      </rPr>
      <t xml:space="preserve"> STAFF - </t>
    </r>
    <r>
      <rPr>
        <b/>
        <sz val="14"/>
        <color rgb="FFFF0000"/>
        <rFont val="Calibri"/>
        <family val="2"/>
        <scheme val="minor"/>
      </rPr>
      <t>Support</t>
    </r>
  </si>
  <si>
    <t>Total Commission Payable</t>
  </si>
  <si>
    <t>SUMMARY - Direct/Associated costs</t>
  </si>
  <si>
    <t>SUMMARY - Support costs</t>
  </si>
  <si>
    <t>DateDefault</t>
  </si>
  <si>
    <t>This planning model has been designed to help you translate your business story into its related financial impact.  The impact is told in terms of cash flow, profit and accompanying KPIS.The financial outcomes are shown in the Cash Flow Forceast worksheet and KPIS.  Please enter information into areas highlighted in purple, and not into the green areas.To help with the planning you are encouraged to type in comparative information, assuming it is available</t>
  </si>
  <si>
    <t xml:space="preserve">This is where you should enter information about your business  in areas highlighted in purple.    Other assumptions, take as reasonable estimates. Business Name. Start date for planning forecast.  Type in as start of month, Feb-2020 = 01/02/20. If you change/alter the figures in the model, enter the date of change in format DAY-MM-YEAR, Feb-2020 = 01/02/2020. Product and service groups:  This makes up your total sales and audience. Purchase as % of sales.  For example, if an item sells fro £100, and £20 is the cost of buying it for you, the % is 20%.  This is likely to be relevant if you sell physical product. Bank Balance: How much money is in your bank account at beginning of your planning year. </t>
  </si>
  <si>
    <t>A cash flow forecast looks at when money comes into your bank account, when it leaves, and what the impact will be. The headings and descriptions used for should not be overwritten.  Category descriptions are picked up from the Assumptions sheet. Spare Category 1 to 10 can be used if you have additional costs, they can be overwritten. The numbers are entered in the highlighted purple areas. 2019-20 represents information from last year, this serves as a yardstick. 2020-21 represents the planned total for the year ahead.  information from last year, this serves as a yardstick. Once the total is entered for an item, then consider when the money leaves you bank account to pay for it.    Allocate that payment to the month it happens. Unpaid represents how much of the costs has not been paid at the end of the year.</t>
  </si>
  <si>
    <r>
      <t xml:space="preserve">Consider the basis on which you charge you customers for your products and/or services.  The sales generated will be made up of 2 key numbers, units (quanity) of what you you sell × the price for each unit.   For example, if you sell a product, the sales will be how many you sell × the average price per item; if you sell a service the sales will be (say) number of courses × average price per course.  Even if nothing is sold, ensure you enter a minimum value of 1. </t>
    </r>
    <r>
      <rPr>
        <b/>
        <sz val="10"/>
        <color theme="1"/>
        <rFont val="Calibri"/>
        <family val="2"/>
        <scheme val="minor"/>
      </rPr>
      <t>Sales Tax ('VAT')</t>
    </r>
    <r>
      <rPr>
        <sz val="10"/>
        <color theme="1"/>
        <rFont val="Calibri"/>
        <family val="2"/>
        <scheme val="minor"/>
      </rPr>
      <t xml:space="preserve"> If you are Sales Tax ('VAT') registered enter Y, if not enter N.  This is entered on a month by month basis, just in case you become Sales Tax ('VAT') registered in the future. If you are registered for the Sales Tax ('VAT'), put the figures in excluding Sales Tax ('VAT'). The model caters for the future where you may end up being registered </t>
    </r>
  </si>
  <si>
    <r>
      <rPr>
        <b/>
        <sz val="10"/>
        <color theme="1"/>
        <rFont val="Calibri"/>
        <family val="2"/>
        <scheme val="minor"/>
      </rPr>
      <t>Sales Tax ('VAT')</t>
    </r>
    <r>
      <rPr>
        <sz val="10"/>
        <color theme="1"/>
        <rFont val="Calibri"/>
        <family val="2"/>
        <scheme val="minor"/>
      </rPr>
      <t xml:space="preserve"> </t>
    </r>
    <r>
      <rPr>
        <i/>
        <sz val="10"/>
        <color theme="1"/>
        <rFont val="Calibri"/>
        <family val="2"/>
        <scheme val="minor"/>
      </rPr>
      <t>If you are Sales Tax ('VAT') registered enter Y, if not enter N.  This is entered on a month by month basis, just in case you become Sales Tax ('VAT') registered in the future.</t>
    </r>
  </si>
  <si>
    <r>
      <t xml:space="preserve">Staff and Freelancers are divided into 2 groups, direct and support. </t>
    </r>
    <r>
      <rPr>
        <i/>
        <sz val="10"/>
        <color theme="1"/>
        <rFont val="Calibri"/>
        <family val="2"/>
        <scheme val="minor"/>
      </rPr>
      <t xml:space="preserve"> Direct refers to those are involved in the delivery of a service or sale of a product.  Salaried staff are also sub divided into full time and part time.</t>
    </r>
    <r>
      <rPr>
        <b/>
        <i/>
        <sz val="10"/>
        <color theme="1"/>
        <rFont val="Calibri"/>
        <family val="2"/>
        <scheme val="minor"/>
      </rPr>
      <t xml:space="preserve"> </t>
    </r>
    <r>
      <rPr>
        <b/>
        <sz val="10"/>
        <color theme="1"/>
        <rFont val="Calibri"/>
        <family val="2"/>
        <scheme val="minor"/>
      </rPr>
      <t>Job/Task Role</t>
    </r>
    <r>
      <rPr>
        <sz val="10"/>
        <color theme="1"/>
        <rFont val="Calibri"/>
        <family val="2"/>
        <scheme val="minor"/>
      </rPr>
      <t>. In the tables, enter the amount of the gross salary, before stopagges for employers payroll taxes.  This could be NIC, pensions, insurance. For part time staff: Enter average nummber of hours worked nper week, and beneath the hourly rate</t>
    </r>
  </si>
  <si>
    <r>
      <rPr>
        <b/>
        <sz val="10"/>
        <color theme="1"/>
        <rFont val="Calibri"/>
        <family val="2"/>
        <scheme val="minor"/>
      </rPr>
      <t xml:space="preserve">Job/Task Role </t>
    </r>
    <r>
      <rPr>
        <i/>
        <sz val="10"/>
        <color theme="1"/>
        <rFont val="Calibri"/>
        <family val="2"/>
        <scheme val="minor"/>
      </rPr>
      <t>If you use freelancers, or will in the future enter their job role</t>
    </r>
    <r>
      <rPr>
        <sz val="10"/>
        <color theme="1"/>
        <rFont val="Calibri"/>
        <family val="2"/>
        <scheme val="minor"/>
      </rPr>
      <t>. In the tables, enter the number of days to be used monthly, and their daily rate</t>
    </r>
  </si>
  <si>
    <t>"This model has been supplied on an 'as is' basis and Pro Active Resolutions accepts no responsibility whatsoever for any defects, errors or losses arising from its usage."</t>
  </si>
  <si>
    <t>Employers' Social Security (Full Time)</t>
  </si>
  <si>
    <t>Employers Social Security (Part Time)</t>
  </si>
  <si>
    <t>flgCFlow</t>
  </si>
  <si>
    <t>ReleaseNo</t>
  </si>
  <si>
    <t>Salaries &amp; Freelancers</t>
  </si>
  <si>
    <t>R01c</t>
  </si>
  <si>
    <t>Based upon:  zoom chat with Mahmood</t>
  </si>
  <si>
    <t>Cash Lifeboat</t>
  </si>
  <si>
    <t>Magic Beans</t>
  </si>
  <si>
    <t>Flying Carpets</t>
  </si>
  <si>
    <t>Salaries and Freelancers</t>
  </si>
  <si>
    <t xml:space="preserve">Salary </t>
  </si>
  <si>
    <t>Loan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</si>
</sst>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quot;£&quot;* #,##0.00_-;_-&quot;£&quot;* &quot;-&quot;??_-;_-@_-"/>
    <numFmt numFmtId="164" formatCode="&quot;£&quot;#,##0"/>
    <numFmt numFmtId="165" formatCode="&quot;£&quot;#,##0.00"/>
    <numFmt numFmtId="166" formatCode="0.0%"/>
    <numFmt numFmtId="167" formatCode="ddd\ dd\ mmm\ yyyy"/>
    <numFmt numFmtId="168" formatCode="mmmm\ yyyy"/>
    <numFmt numFmtId="169" formatCode="0\ ;[Red]\(0\);\-\ "/>
    <numFmt numFmtId="170" formatCode="#,##0;[Red]\(#,##0\)"/>
    <numFmt numFmtId="171" formatCode="#,##0;[Red]\(#,##0\);\-\ "/>
    <numFmt numFmtId="172" formatCode="0.0%;[Red]\(0.0\)%;\-\ "/>
    <numFmt numFmtId="173" formatCode="0.0%;[Red]\(0.0\)%;\-"/>
    <numFmt numFmtId="174" formatCode="mmm\-yyyy"/>
    <numFmt numFmtId="175" formatCode="#,##0;[Red]\-#,##0;\-\ "/>
  </numFmts>
  <fonts count="56" x14ac:knownFonts="1">
    <font>
      <sz val="11"/>
      <color theme="1"/>
      <name val="Calibri"/>
      <family val="2"/>
      <scheme val="minor"/>
    </font>
    <font>
      <u/>
      <sz val="11"/>
      <color theme="10"/>
      <name val="Calibri"/>
      <family val="2"/>
      <scheme val="minor"/>
    </font>
    <font>
      <u/>
      <sz val="11"/>
      <color theme="11"/>
      <name val="Calibri"/>
      <family val="2"/>
      <scheme val="minor"/>
    </font>
    <font>
      <sz val="8"/>
      <name val="Calibri"/>
      <family val="2"/>
      <scheme val="minor"/>
    </font>
    <font>
      <sz val="11"/>
      <color theme="1"/>
      <name val="Calibri"/>
      <family val="2"/>
      <scheme val="minor"/>
    </font>
    <font>
      <sz val="10"/>
      <color theme="1"/>
      <name val="Calibri"/>
      <family val="2"/>
      <scheme val="minor"/>
    </font>
    <font>
      <b/>
      <sz val="22"/>
      <color rgb="FF92D050"/>
      <name val="Calibri"/>
      <family val="2"/>
      <scheme val="minor"/>
    </font>
    <font>
      <b/>
      <u val="singleAccounting"/>
      <sz val="10"/>
      <color theme="1"/>
      <name val="Calibri"/>
      <family val="2"/>
      <scheme val="minor"/>
    </font>
    <font>
      <sz val="9"/>
      <color theme="1"/>
      <name val="Arial"/>
      <family val="2"/>
    </font>
    <font>
      <sz val="9"/>
      <color theme="1"/>
      <name val="Calibri"/>
      <family val="2"/>
      <scheme val="minor"/>
    </font>
    <font>
      <b/>
      <i/>
      <sz val="9"/>
      <color rgb="FFB1A0C7"/>
      <name val="Calibri"/>
      <family val="2"/>
      <scheme val="minor"/>
    </font>
    <font>
      <b/>
      <sz val="9"/>
      <color rgb="FF454545"/>
      <name val="Arial"/>
      <family val="2"/>
    </font>
    <font>
      <b/>
      <sz val="9"/>
      <name val="Arial"/>
      <family val="2"/>
    </font>
    <font>
      <sz val="9"/>
      <name val="Arial"/>
      <family val="2"/>
    </font>
    <font>
      <b/>
      <u val="singleAccounting"/>
      <sz val="9"/>
      <color theme="1"/>
      <name val="Arial"/>
      <family val="2"/>
    </font>
    <font>
      <i/>
      <sz val="9"/>
      <color theme="1"/>
      <name val="Calibri"/>
      <family val="2"/>
      <scheme val="minor"/>
    </font>
    <font>
      <b/>
      <sz val="9"/>
      <name val="Calibri"/>
      <family val="2"/>
      <scheme val="minor"/>
    </font>
    <font>
      <b/>
      <sz val="9"/>
      <color theme="1"/>
      <name val="Calibri"/>
      <family val="2"/>
      <scheme val="minor"/>
    </font>
    <font>
      <b/>
      <sz val="10"/>
      <name val="Calibri"/>
      <family val="2"/>
      <scheme val="minor"/>
    </font>
    <font>
      <b/>
      <sz val="10"/>
      <color theme="1"/>
      <name val="Calibri"/>
      <family val="2"/>
      <scheme val="minor"/>
    </font>
    <font>
      <b/>
      <sz val="22"/>
      <color rgb="FFB1A0C7"/>
      <name val="Calibri"/>
      <family val="2"/>
      <scheme val="minor"/>
    </font>
    <font>
      <b/>
      <sz val="12"/>
      <color rgb="FF454545"/>
      <name val="Calibri"/>
      <family val="2"/>
      <scheme val="minor"/>
    </font>
    <font>
      <b/>
      <sz val="9"/>
      <color rgb="FF454545"/>
      <name val="Calibri"/>
      <family val="2"/>
      <scheme val="minor"/>
    </font>
    <font>
      <sz val="9"/>
      <color rgb="FF454545"/>
      <name val="Calibri"/>
      <family val="2"/>
      <scheme val="minor"/>
    </font>
    <font>
      <b/>
      <sz val="9"/>
      <color rgb="FFFF0000"/>
      <name val="Calibri"/>
      <family val="2"/>
    </font>
    <font>
      <b/>
      <sz val="9"/>
      <color rgb="FFFF0000"/>
      <name val="Calibri"/>
      <family val="2"/>
      <scheme val="minor"/>
    </font>
    <font>
      <b/>
      <i/>
      <sz val="12"/>
      <color rgb="FF454545"/>
      <name val="Calibri"/>
      <family val="2"/>
      <scheme val="minor"/>
    </font>
    <font>
      <b/>
      <i/>
      <sz val="10"/>
      <color theme="1"/>
      <name val="Calibri"/>
      <family val="2"/>
    </font>
    <font>
      <b/>
      <i/>
      <sz val="10"/>
      <color rgb="FFFF0000"/>
      <name val="Calibri"/>
      <family val="2"/>
    </font>
    <font>
      <sz val="9"/>
      <color theme="0" tint="-0.499984740745262"/>
      <name val="Calibri"/>
      <family val="2"/>
      <scheme val="minor"/>
    </font>
    <font>
      <i/>
      <sz val="9"/>
      <name val="Calibri"/>
      <family val="2"/>
      <scheme val="minor"/>
    </font>
    <font>
      <b/>
      <sz val="12"/>
      <name val="Calibri"/>
      <family val="2"/>
      <scheme val="minor"/>
    </font>
    <font>
      <sz val="9"/>
      <name val="Calibri"/>
      <family val="2"/>
      <scheme val="minor"/>
    </font>
    <font>
      <sz val="14"/>
      <color theme="1"/>
      <name val="Calibri"/>
      <family val="2"/>
      <scheme val="minor"/>
    </font>
    <font>
      <b/>
      <sz val="14"/>
      <name val="Calibri"/>
      <family val="2"/>
      <scheme val="minor"/>
    </font>
    <font>
      <u/>
      <sz val="9"/>
      <color theme="10"/>
      <name val="Calibri"/>
      <family val="2"/>
      <scheme val="minor"/>
    </font>
    <font>
      <b/>
      <sz val="16"/>
      <name val="Calibri"/>
      <family val="2"/>
      <scheme val="minor"/>
    </font>
    <font>
      <b/>
      <sz val="12"/>
      <color theme="1"/>
      <name val="Calibri"/>
      <family val="2"/>
      <scheme val="minor"/>
    </font>
    <font>
      <b/>
      <i/>
      <sz val="12"/>
      <name val="Calibri"/>
      <family val="2"/>
      <scheme val="minor"/>
    </font>
    <font>
      <b/>
      <i/>
      <sz val="9"/>
      <name val="Calibri"/>
      <family val="2"/>
      <scheme val="minor"/>
    </font>
    <font>
      <b/>
      <i/>
      <sz val="9"/>
      <color theme="1"/>
      <name val="Calibri"/>
      <family val="2"/>
      <scheme val="minor"/>
    </font>
    <font>
      <i/>
      <sz val="9"/>
      <color rgb="FFFF0000"/>
      <name val="Calibri"/>
      <family val="2"/>
    </font>
    <font>
      <b/>
      <sz val="14"/>
      <name val="Calibri"/>
      <family val="2"/>
    </font>
    <font>
      <b/>
      <sz val="14"/>
      <color rgb="FFFF0000"/>
      <name val="Calibri"/>
      <family val="2"/>
    </font>
    <font>
      <b/>
      <sz val="14"/>
      <color rgb="FF0070C0"/>
      <name val="Calibri"/>
      <family val="2"/>
      <scheme val="minor"/>
    </font>
    <font>
      <b/>
      <sz val="12.6"/>
      <color theme="9" tint="-0.249977111117893"/>
      <name val="Calibri"/>
      <family val="2"/>
    </font>
    <font>
      <b/>
      <sz val="14"/>
      <color rgb="FFFF0000"/>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i/>
      <sz val="8"/>
      <color rgb="FFFF0000"/>
      <name val="Calibri"/>
      <family val="2"/>
      <scheme val="minor"/>
    </font>
    <font>
      <i/>
      <sz val="10"/>
      <color rgb="FFFF0000"/>
      <name val="Calibri"/>
      <family val="2"/>
      <scheme val="minor"/>
    </font>
    <font>
      <b/>
      <sz val="8"/>
      <color theme="1"/>
      <name val="Calibri"/>
      <family val="2"/>
      <scheme val="minor"/>
    </font>
    <font>
      <sz val="8"/>
      <color theme="0"/>
      <name val="Calibri"/>
      <family val="2"/>
      <scheme val="minor"/>
    </font>
    <font>
      <sz val="8"/>
      <color rgb="FFFF0000"/>
      <name val="Calibri"/>
      <family val="2"/>
      <scheme val="minor"/>
    </font>
    <font>
      <sz val="10"/>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rgb="FF92D050"/>
        <bgColor indexed="64"/>
      </patternFill>
    </fill>
    <fill>
      <patternFill patternType="solid">
        <fgColor theme="7" tint="0.39997558519241921"/>
        <bgColor indexed="64"/>
      </patternFill>
    </fill>
    <fill>
      <patternFill patternType="solid">
        <fgColor rgb="FFB1A0C7"/>
        <bgColor indexed="64"/>
      </patternFill>
    </fill>
    <fill>
      <patternFill patternType="gray125">
        <bgColor rgb="FF92D050"/>
      </patternFill>
    </fill>
    <fill>
      <patternFill patternType="gray0625">
        <fgColor theme="0"/>
        <bgColor rgb="FF92D050"/>
      </patternFill>
    </fill>
  </fills>
  <borders count="7">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uble">
        <color theme="0"/>
      </bottom>
      <diagonal/>
    </border>
  </borders>
  <cellStyleXfs count="2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9" fontId="4" fillId="0" borderId="0" applyFont="0" applyFill="0" applyBorder="0" applyAlignment="0" applyProtection="0"/>
  </cellStyleXfs>
  <cellXfs count="201">
    <xf numFmtId="0" fontId="0" fillId="0" borderId="0" xfId="0"/>
    <xf numFmtId="0" fontId="5"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Fill="1" applyAlignment="1">
      <alignment vertical="center"/>
    </xf>
    <xf numFmtId="0" fontId="8" fillId="0" borderId="0" xfId="0" applyFont="1" applyFill="1" applyBorder="1" applyAlignment="1" applyProtection="1">
      <alignment horizontal="center" vertical="center"/>
      <protection locked="0"/>
    </xf>
    <xf numFmtId="168" fontId="8" fillId="4" borderId="0" xfId="0" applyNumberFormat="1" applyFont="1" applyFill="1" applyBorder="1" applyAlignment="1" applyProtection="1">
      <alignment horizontal="right" vertical="center" wrapText="1"/>
      <protection locked="0"/>
    </xf>
    <xf numFmtId="0" fontId="12" fillId="3" borderId="0" xfId="0" applyFont="1" applyFill="1" applyBorder="1" applyAlignment="1" applyProtection="1">
      <alignment horizontal="center" vertical="center" wrapText="1"/>
      <protection hidden="1"/>
    </xf>
    <xf numFmtId="166" fontId="8" fillId="4" borderId="0" xfId="0" applyNumberFormat="1" applyFont="1" applyFill="1" applyBorder="1" applyAlignment="1" applyProtection="1">
      <alignment horizontal="center" vertical="center"/>
      <protection locked="0"/>
    </xf>
    <xf numFmtId="167" fontId="8" fillId="4" borderId="0" xfId="0" applyNumberFormat="1" applyFont="1" applyFill="1" applyBorder="1" applyAlignment="1" applyProtection="1">
      <alignment horizontal="right" vertical="center"/>
      <protection locked="0"/>
    </xf>
    <xf numFmtId="38" fontId="8" fillId="4" borderId="0" xfId="0" applyNumberFormat="1" applyFont="1" applyFill="1" applyBorder="1" applyAlignment="1" applyProtection="1">
      <alignment horizontal="right" vertical="center"/>
      <protection locked="0"/>
    </xf>
    <xf numFmtId="166" fontId="8" fillId="4" borderId="0" xfId="0" applyNumberFormat="1" applyFont="1" applyFill="1" applyBorder="1" applyAlignment="1" applyProtection="1">
      <alignment horizontal="right" vertical="center"/>
      <protection locked="0"/>
    </xf>
    <xf numFmtId="0" fontId="18" fillId="3" borderId="0" xfId="0" applyFont="1" applyFill="1" applyBorder="1" applyAlignment="1" applyProtection="1">
      <alignment vertical="center"/>
      <protection hidden="1"/>
    </xf>
    <xf numFmtId="0" fontId="21" fillId="3" borderId="0" xfId="0" applyFont="1" applyFill="1" applyBorder="1" applyAlignment="1" applyProtection="1">
      <alignment vertical="center"/>
      <protection hidden="1"/>
    </xf>
    <xf numFmtId="0" fontId="22" fillId="3" borderId="0" xfId="0" applyFont="1" applyFill="1" applyBorder="1" applyAlignment="1" applyProtection="1">
      <alignment vertical="center"/>
      <protection hidden="1"/>
    </xf>
    <xf numFmtId="0" fontId="23" fillId="3" borderId="0" xfId="0" applyFont="1" applyFill="1" applyBorder="1" applyAlignment="1" applyProtection="1">
      <alignment vertical="center"/>
      <protection hidden="1"/>
    </xf>
    <xf numFmtId="0" fontId="9" fillId="0" borderId="0" xfId="0" applyFont="1" applyBorder="1" applyAlignment="1">
      <alignment vertical="center" wrapText="1"/>
    </xf>
    <xf numFmtId="0" fontId="17" fillId="3" borderId="0" xfId="0" quotePrefix="1" applyFont="1" applyFill="1" applyBorder="1" applyAlignment="1" applyProtection="1">
      <alignment horizontal="center" vertical="center" wrapText="1"/>
      <protection hidden="1"/>
    </xf>
    <xf numFmtId="0" fontId="17" fillId="3" borderId="0" xfId="0" applyFont="1" applyFill="1" applyBorder="1" applyAlignment="1" applyProtection="1">
      <alignment horizontal="center" vertical="center"/>
      <protection hidden="1"/>
    </xf>
    <xf numFmtId="166" fontId="9" fillId="3" borderId="0" xfId="0" applyNumberFormat="1" applyFont="1" applyFill="1" applyBorder="1" applyAlignment="1" applyProtection="1">
      <alignment horizontal="center" vertical="center"/>
      <protection hidden="1"/>
    </xf>
    <xf numFmtId="17" fontId="17" fillId="3" borderId="0" xfId="0" applyNumberFormat="1" applyFont="1" applyFill="1" applyBorder="1" applyAlignment="1" applyProtection="1">
      <alignment horizontal="center" vertical="center" wrapText="1"/>
      <protection hidden="1"/>
    </xf>
    <xf numFmtId="0" fontId="9" fillId="0" borderId="0" xfId="0" applyFont="1" applyFill="1" applyBorder="1" applyAlignment="1" applyProtection="1">
      <alignment horizontal="center" vertical="center"/>
      <protection locked="0" hidden="1"/>
    </xf>
    <xf numFmtId="169" fontId="9" fillId="4" borderId="0" xfId="0" applyNumberFormat="1" applyFont="1" applyFill="1" applyBorder="1" applyAlignment="1" applyProtection="1">
      <alignment horizontal="center" vertical="center"/>
      <protection locked="0" hidden="1"/>
    </xf>
    <xf numFmtId="169" fontId="9" fillId="3" borderId="0" xfId="0" applyNumberFormat="1" applyFont="1" applyFill="1" applyBorder="1" applyAlignment="1" applyProtection="1">
      <alignment horizontal="center" vertical="center"/>
      <protection hidden="1"/>
    </xf>
    <xf numFmtId="17" fontId="17" fillId="3" borderId="0" xfId="0" quotePrefix="1" applyNumberFormat="1" applyFont="1" applyFill="1" applyBorder="1" applyAlignment="1" applyProtection="1">
      <alignment horizontal="center" vertical="center" wrapText="1"/>
      <protection hidden="1"/>
    </xf>
    <xf numFmtId="0" fontId="9" fillId="0" borderId="0" xfId="0" applyFont="1" applyFill="1" applyBorder="1" applyAlignment="1">
      <alignment vertical="center" wrapText="1"/>
    </xf>
    <xf numFmtId="169" fontId="17" fillId="3" borderId="0" xfId="0" applyNumberFormat="1" applyFont="1" applyFill="1" applyBorder="1" applyAlignment="1" applyProtection="1">
      <alignment horizontal="center" vertical="center"/>
      <protection hidden="1"/>
    </xf>
    <xf numFmtId="166" fontId="17" fillId="3" borderId="0" xfId="0" applyNumberFormat="1" applyFont="1" applyFill="1" applyBorder="1" applyAlignment="1" applyProtection="1">
      <alignment horizontal="center" vertical="center"/>
      <protection hidden="1"/>
    </xf>
    <xf numFmtId="171" fontId="9" fillId="4" borderId="0" xfId="0" applyNumberFormat="1" applyFont="1" applyFill="1" applyBorder="1" applyAlignment="1" applyProtection="1">
      <alignment horizontal="center" vertical="center"/>
      <protection locked="0" hidden="1"/>
    </xf>
    <xf numFmtId="171" fontId="9" fillId="3" borderId="0" xfId="0" applyNumberFormat="1" applyFont="1" applyFill="1" applyBorder="1" applyAlignment="1" applyProtection="1">
      <alignment horizontal="center" vertical="center"/>
      <protection hidden="1"/>
    </xf>
    <xf numFmtId="171" fontId="17" fillId="3" borderId="0" xfId="0" applyNumberFormat="1" applyFont="1" applyFill="1" applyBorder="1" applyAlignment="1" applyProtection="1">
      <alignment horizontal="center" vertical="center"/>
      <protection hidden="1"/>
    </xf>
    <xf numFmtId="173" fontId="9" fillId="3" borderId="0" xfId="0" applyNumberFormat="1" applyFont="1" applyFill="1" applyBorder="1" applyAlignment="1" applyProtection="1">
      <alignment horizontal="center" vertical="center"/>
      <protection hidden="1"/>
    </xf>
    <xf numFmtId="0" fontId="26" fillId="3" borderId="0" xfId="0" applyFont="1" applyFill="1" applyBorder="1" applyAlignment="1" applyProtection="1">
      <alignment vertical="center"/>
      <protection hidden="1"/>
    </xf>
    <xf numFmtId="0" fontId="19" fillId="3" borderId="2" xfId="0" applyFont="1" applyFill="1" applyBorder="1" applyAlignment="1" applyProtection="1">
      <alignment horizontal="centerContinuous" vertical="center"/>
      <protection hidden="1"/>
    </xf>
    <xf numFmtId="0" fontId="19" fillId="3" borderId="3" xfId="0" applyFont="1" applyFill="1" applyBorder="1" applyAlignment="1" applyProtection="1">
      <alignment horizontal="centerContinuous" vertical="center"/>
      <protection hidden="1"/>
    </xf>
    <xf numFmtId="0" fontId="19" fillId="3" borderId="1" xfId="0" applyFont="1" applyFill="1" applyBorder="1" applyAlignment="1" applyProtection="1">
      <alignment horizontal="centerContinuous" vertical="center"/>
      <protection hidden="1"/>
    </xf>
    <xf numFmtId="0" fontId="22" fillId="3" borderId="0" xfId="0" quotePrefix="1" applyFont="1" applyFill="1" applyBorder="1" applyAlignment="1" applyProtection="1">
      <alignment vertical="center"/>
      <protection hidden="1"/>
    </xf>
    <xf numFmtId="0" fontId="16" fillId="5" borderId="0" xfId="0" applyFont="1" applyFill="1" applyBorder="1" applyAlignment="1" applyProtection="1">
      <alignment horizontal="center" vertical="center"/>
      <protection locked="0" hidden="1"/>
    </xf>
    <xf numFmtId="0" fontId="9" fillId="3" borderId="6" xfId="0" applyFont="1" applyFill="1" applyBorder="1" applyAlignment="1" applyProtection="1">
      <alignment horizontal="center" vertical="center"/>
      <protection hidden="1"/>
    </xf>
    <xf numFmtId="17" fontId="17" fillId="3" borderId="6" xfId="0" applyNumberFormat="1" applyFont="1" applyFill="1" applyBorder="1" applyAlignment="1" applyProtection="1">
      <alignment horizontal="center" vertical="center" wrapText="1"/>
      <protection hidden="1"/>
    </xf>
    <xf numFmtId="0" fontId="17" fillId="3" borderId="6" xfId="0" applyFont="1" applyFill="1" applyBorder="1" applyAlignment="1" applyProtection="1">
      <alignment horizontal="center" vertical="center"/>
      <protection hidden="1"/>
    </xf>
    <xf numFmtId="17" fontId="9" fillId="3" borderId="6" xfId="0" applyNumberFormat="1" applyFont="1" applyFill="1" applyBorder="1" applyAlignment="1" applyProtection="1">
      <alignment horizontal="center" vertical="center"/>
      <protection hidden="1"/>
    </xf>
    <xf numFmtId="17" fontId="17" fillId="3" borderId="6" xfId="0" applyNumberFormat="1" applyFont="1" applyFill="1" applyBorder="1" applyAlignment="1" applyProtection="1">
      <alignment horizontal="center" vertical="center"/>
      <protection hidden="1"/>
    </xf>
    <xf numFmtId="0" fontId="9" fillId="0" borderId="0" xfId="0" applyFont="1" applyBorder="1" applyAlignment="1">
      <alignment vertical="center"/>
    </xf>
    <xf numFmtId="0" fontId="9" fillId="3" borderId="0" xfId="0" applyFont="1" applyFill="1" applyBorder="1" applyAlignment="1" applyProtection="1">
      <alignment vertical="center"/>
      <protection hidden="1"/>
    </xf>
    <xf numFmtId="0" fontId="16" fillId="0" borderId="0" xfId="0" applyFont="1" applyBorder="1" applyAlignment="1">
      <alignment vertical="center"/>
    </xf>
    <xf numFmtId="0" fontId="17" fillId="4" borderId="0" xfId="0" applyFont="1" applyFill="1" applyBorder="1" applyAlignment="1" applyProtection="1">
      <alignment vertical="center"/>
      <protection locked="0"/>
    </xf>
    <xf numFmtId="0" fontId="32" fillId="0" borderId="0" xfId="0" applyFont="1" applyBorder="1" applyAlignment="1">
      <alignment vertical="center"/>
    </xf>
    <xf numFmtId="0" fontId="32" fillId="3" borderId="0" xfId="0" applyFont="1" applyFill="1" applyBorder="1" applyAlignment="1" applyProtection="1">
      <alignment vertical="center"/>
      <protection hidden="1"/>
    </xf>
    <xf numFmtId="0" fontId="33" fillId="0" borderId="0" xfId="0" applyFont="1" applyBorder="1" applyAlignment="1">
      <alignment vertical="center"/>
    </xf>
    <xf numFmtId="17" fontId="16" fillId="3" borderId="0" xfId="0" applyNumberFormat="1" applyFont="1" applyFill="1" applyBorder="1" applyAlignment="1" applyProtection="1">
      <alignment horizontal="center" vertical="center"/>
      <protection hidden="1"/>
    </xf>
    <xf numFmtId="0" fontId="16" fillId="3" borderId="0" xfId="0" applyFont="1" applyFill="1" applyBorder="1" applyAlignment="1" applyProtection="1">
      <alignment horizontal="center" vertical="center"/>
      <protection hidden="1"/>
    </xf>
    <xf numFmtId="0" fontId="16" fillId="3" borderId="0" xfId="0" applyFont="1" applyFill="1" applyBorder="1" applyAlignment="1" applyProtection="1">
      <alignment vertical="center"/>
      <protection hidden="1"/>
    </xf>
    <xf numFmtId="0" fontId="32" fillId="0" borderId="0" xfId="0" applyFont="1" applyFill="1" applyBorder="1" applyAlignment="1">
      <alignment vertical="center" wrapText="1"/>
    </xf>
    <xf numFmtId="44" fontId="9" fillId="0" borderId="0" xfId="0" applyNumberFormat="1" applyFont="1" applyBorder="1" applyAlignment="1">
      <alignment vertical="center"/>
    </xf>
    <xf numFmtId="44" fontId="9" fillId="0" borderId="0" xfId="0" applyNumberFormat="1" applyFont="1" applyBorder="1" applyAlignment="1" applyProtection="1">
      <alignment vertical="center"/>
      <protection locked="0"/>
    </xf>
    <xf numFmtId="44" fontId="9" fillId="2" borderId="0" xfId="0" applyNumberFormat="1" applyFont="1" applyFill="1" applyBorder="1" applyAlignment="1">
      <alignment vertical="center"/>
    </xf>
    <xf numFmtId="174" fontId="17" fillId="3" borderId="6" xfId="0" applyNumberFormat="1" applyFont="1" applyFill="1" applyBorder="1" applyAlignment="1" applyProtection="1">
      <alignment horizontal="center" vertical="center"/>
      <protection hidden="1"/>
    </xf>
    <xf numFmtId="171" fontId="32" fillId="4" borderId="0" xfId="0" applyNumberFormat="1" applyFont="1" applyFill="1" applyBorder="1" applyAlignment="1" applyProtection="1">
      <alignment horizontal="center" vertical="center"/>
      <protection locked="0"/>
    </xf>
    <xf numFmtId="171" fontId="32" fillId="4" borderId="0" xfId="0" applyNumberFormat="1" applyFont="1" applyFill="1" applyBorder="1" applyAlignment="1" applyProtection="1">
      <alignment horizontal="center" vertical="center"/>
      <protection locked="0" hidden="1"/>
    </xf>
    <xf numFmtId="171" fontId="32" fillId="3" borderId="0" xfId="0" applyNumberFormat="1" applyFont="1" applyFill="1" applyBorder="1" applyAlignment="1" applyProtection="1">
      <alignment horizontal="center" vertical="center"/>
      <protection hidden="1"/>
    </xf>
    <xf numFmtId="0" fontId="31" fillId="3" borderId="0" xfId="0" applyFont="1" applyFill="1" applyBorder="1" applyAlignment="1" applyProtection="1">
      <alignment vertical="center"/>
      <protection hidden="1"/>
    </xf>
    <xf numFmtId="0" fontId="16" fillId="3" borderId="0" xfId="0" quotePrefix="1" applyFont="1" applyFill="1" applyBorder="1" applyAlignment="1" applyProtection="1">
      <alignment vertical="center"/>
      <protection hidden="1"/>
    </xf>
    <xf numFmtId="0" fontId="36" fillId="3" borderId="0" xfId="0" applyFont="1" applyFill="1" applyBorder="1" applyAlignment="1" applyProtection="1">
      <alignment vertical="center"/>
      <protection hidden="1"/>
    </xf>
    <xf numFmtId="164" fontId="18" fillId="3" borderId="0" xfId="0" applyNumberFormat="1" applyFont="1" applyFill="1" applyBorder="1" applyAlignment="1" applyProtection="1">
      <alignment horizontal="center" vertical="center"/>
      <protection hidden="1"/>
    </xf>
    <xf numFmtId="170" fontId="18" fillId="3" borderId="0" xfId="0" applyNumberFormat="1" applyFont="1" applyFill="1" applyBorder="1" applyAlignment="1" applyProtection="1">
      <alignment horizontal="center" vertical="center"/>
      <protection hidden="1"/>
    </xf>
    <xf numFmtId="171" fontId="31" fillId="3" borderId="0" xfId="0" applyNumberFormat="1" applyFont="1" applyFill="1" applyBorder="1" applyAlignment="1" applyProtection="1">
      <alignment horizontal="center" vertical="center"/>
      <protection hidden="1"/>
    </xf>
    <xf numFmtId="171" fontId="37" fillId="3" borderId="0" xfId="0" applyNumberFormat="1" applyFont="1" applyFill="1" applyBorder="1" applyAlignment="1" applyProtection="1">
      <alignment horizontal="center" vertical="center"/>
      <protection hidden="1"/>
    </xf>
    <xf numFmtId="0" fontId="38" fillId="3" borderId="0" xfId="0" applyFont="1" applyFill="1" applyBorder="1" applyAlignment="1" applyProtection="1">
      <alignment vertical="center"/>
      <protection hidden="1"/>
    </xf>
    <xf numFmtId="171" fontId="39" fillId="3" borderId="0" xfId="0" applyNumberFormat="1" applyFont="1" applyFill="1" applyBorder="1" applyAlignment="1" applyProtection="1">
      <alignment horizontal="center" vertical="center"/>
      <protection hidden="1"/>
    </xf>
    <xf numFmtId="171" fontId="38" fillId="3" borderId="0" xfId="0" applyNumberFormat="1" applyFont="1" applyFill="1" applyBorder="1" applyAlignment="1" applyProtection="1">
      <alignment horizontal="center" vertical="center"/>
      <protection hidden="1"/>
    </xf>
    <xf numFmtId="0" fontId="39" fillId="3" borderId="0" xfId="0" applyFont="1" applyFill="1" applyBorder="1" applyAlignment="1" applyProtection="1">
      <alignment vertical="center"/>
      <protection hidden="1"/>
    </xf>
    <xf numFmtId="171" fontId="30" fillId="3" borderId="0" xfId="0" applyNumberFormat="1" applyFont="1" applyFill="1" applyBorder="1" applyAlignment="1" applyProtection="1">
      <alignment horizontal="center" vertical="center"/>
      <protection hidden="1"/>
    </xf>
    <xf numFmtId="171" fontId="15" fillId="3" borderId="0" xfId="0" applyNumberFormat="1" applyFont="1" applyFill="1" applyBorder="1" applyAlignment="1" applyProtection="1">
      <alignment horizontal="center" vertical="center"/>
      <protection hidden="1"/>
    </xf>
    <xf numFmtId="171" fontId="40" fillId="3" borderId="0" xfId="0" applyNumberFormat="1" applyFont="1" applyFill="1" applyBorder="1" applyAlignment="1" applyProtection="1">
      <alignment horizontal="center" vertical="center"/>
      <protection hidden="1"/>
    </xf>
    <xf numFmtId="0" fontId="16" fillId="3" borderId="0" xfId="0" applyFont="1" applyFill="1" applyBorder="1" applyAlignment="1" applyProtection="1">
      <alignment horizontal="center" vertical="center" wrapText="1"/>
      <protection hidden="1"/>
    </xf>
    <xf numFmtId="171" fontId="19" fillId="3" borderId="0" xfId="0" applyNumberFormat="1" applyFont="1" applyFill="1" applyBorder="1" applyAlignment="1" applyProtection="1">
      <alignment horizontal="center" vertical="center"/>
      <protection hidden="1"/>
    </xf>
    <xf numFmtId="166" fontId="19" fillId="3" borderId="0" xfId="0" applyNumberFormat="1" applyFont="1" applyFill="1" applyBorder="1" applyAlignment="1" applyProtection="1">
      <alignment horizontal="center" vertical="center"/>
      <protection hidden="1"/>
    </xf>
    <xf numFmtId="172" fontId="9" fillId="3" borderId="0" xfId="0" applyNumberFormat="1" applyFont="1" applyFill="1" applyBorder="1" applyAlignment="1" applyProtection="1">
      <alignment horizontal="center" vertical="center"/>
      <protection hidden="1"/>
    </xf>
    <xf numFmtId="164" fontId="19" fillId="3" borderId="0" xfId="0" applyNumberFormat="1" applyFont="1" applyFill="1" applyBorder="1" applyAlignment="1" applyProtection="1">
      <alignment horizontal="left" vertical="center"/>
      <protection hidden="1"/>
    </xf>
    <xf numFmtId="0" fontId="17" fillId="3" borderId="0" xfId="0" applyFont="1" applyFill="1" applyBorder="1" applyAlignment="1" applyProtection="1">
      <alignment horizontal="center" vertical="center" wrapText="1"/>
      <protection hidden="1"/>
    </xf>
    <xf numFmtId="174" fontId="17" fillId="3" borderId="6" xfId="0" applyNumberFormat="1" applyFont="1" applyFill="1" applyBorder="1" applyAlignment="1" applyProtection="1">
      <alignment horizontal="center" vertical="center" wrapText="1"/>
      <protection hidden="1"/>
    </xf>
    <xf numFmtId="171" fontId="16" fillId="3" borderId="0" xfId="0" applyNumberFormat="1" applyFont="1" applyFill="1" applyBorder="1" applyAlignment="1" applyProtection="1">
      <alignment horizontal="center" vertical="center"/>
      <protection hidden="1"/>
    </xf>
    <xf numFmtId="171" fontId="16" fillId="4" borderId="0" xfId="0" applyNumberFormat="1" applyFont="1" applyFill="1" applyBorder="1" applyAlignment="1" applyProtection="1">
      <alignment horizontal="center" vertical="center"/>
      <protection locked="0" hidden="1"/>
    </xf>
    <xf numFmtId="171" fontId="16" fillId="3" borderId="0" xfId="0" applyNumberFormat="1" applyFont="1" applyFill="1" applyBorder="1" applyAlignment="1" applyProtection="1">
      <alignment vertical="center"/>
      <protection hidden="1"/>
    </xf>
    <xf numFmtId="171" fontId="39" fillId="3" borderId="0" xfId="0" applyNumberFormat="1" applyFont="1" applyFill="1" applyBorder="1" applyAlignment="1" applyProtection="1">
      <alignment horizontal="center" vertical="center" wrapText="1"/>
      <protection hidden="1"/>
    </xf>
    <xf numFmtId="0" fontId="6" fillId="0" borderId="0" xfId="0" applyFont="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left" vertical="center"/>
      <protection locked="0"/>
    </xf>
    <xf numFmtId="0" fontId="9" fillId="0" borderId="0" xfId="0" applyFont="1" applyFill="1" applyAlignment="1" applyProtection="1">
      <alignment vertical="center"/>
      <protection locked="0"/>
    </xf>
    <xf numFmtId="0" fontId="8" fillId="0" borderId="0" xfId="0" applyFont="1" applyFill="1" applyBorder="1" applyAlignment="1" applyProtection="1">
      <alignment vertical="center"/>
      <protection locked="0"/>
    </xf>
    <xf numFmtId="0" fontId="8" fillId="0" borderId="0" xfId="0" applyFont="1" applyFill="1" applyAlignment="1" applyProtection="1">
      <alignment vertical="center"/>
      <protection locked="0"/>
    </xf>
    <xf numFmtId="0" fontId="8" fillId="0" borderId="0" xfId="0" applyFont="1" applyAlignment="1" applyProtection="1">
      <alignment vertical="center"/>
      <protection locked="0"/>
    </xf>
    <xf numFmtId="0" fontId="9" fillId="0" borderId="0" xfId="0" applyFont="1" applyAlignment="1" applyProtection="1">
      <alignment horizontal="left" vertical="center" indent="1"/>
      <protection locked="0"/>
    </xf>
    <xf numFmtId="0" fontId="11" fillId="3" borderId="0" xfId="0" applyFont="1" applyFill="1" applyBorder="1" applyAlignment="1" applyProtection="1">
      <alignment vertical="center"/>
    </xf>
    <xf numFmtId="0" fontId="13" fillId="0" borderId="0" xfId="0" applyFont="1" applyFill="1" applyBorder="1" applyAlignment="1" applyProtection="1">
      <alignment vertical="center"/>
      <protection locked="0"/>
    </xf>
    <xf numFmtId="0" fontId="13" fillId="0" borderId="0" xfId="0"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17" fontId="9" fillId="0" borderId="0" xfId="0" applyNumberFormat="1" applyFont="1" applyBorder="1" applyAlignment="1" applyProtection="1">
      <alignment horizontal="center" vertical="center" wrapText="1"/>
      <protection locked="0"/>
    </xf>
    <xf numFmtId="0" fontId="9" fillId="0" borderId="0" xfId="0" applyFont="1" applyBorder="1" applyAlignment="1" applyProtection="1">
      <alignment vertical="center" wrapText="1"/>
      <protection locked="0"/>
    </xf>
    <xf numFmtId="0" fontId="10" fillId="0" borderId="0" xfId="0" applyFont="1" applyAlignment="1" applyProtection="1">
      <alignment horizontal="right" vertical="center"/>
      <protection locked="0"/>
    </xf>
    <xf numFmtId="0" fontId="9" fillId="0" borderId="0" xfId="0" applyFont="1" applyBorder="1" applyAlignment="1" applyProtection="1">
      <alignment horizontal="center" vertical="center" wrapText="1"/>
      <protection locked="0"/>
    </xf>
    <xf numFmtId="0" fontId="17" fillId="0" borderId="0" xfId="0" quotePrefix="1" applyFont="1" applyBorder="1" applyAlignment="1" applyProtection="1">
      <alignment horizontal="center" vertical="center" wrapText="1"/>
      <protection locked="0"/>
    </xf>
    <xf numFmtId="0" fontId="9" fillId="0" borderId="0" xfId="0" applyFont="1" applyBorder="1" applyAlignment="1" applyProtection="1">
      <alignment horizontal="left" vertical="center" wrapText="1"/>
      <protection locked="0"/>
    </xf>
    <xf numFmtId="0" fontId="9" fillId="0" borderId="0" xfId="0" applyFont="1" applyBorder="1" applyAlignment="1" applyProtection="1">
      <alignment vertical="center" wrapText="1"/>
      <protection locked="0" hidden="1"/>
    </xf>
    <xf numFmtId="0" fontId="9" fillId="0" borderId="0" xfId="0" applyFont="1" applyBorder="1" applyAlignment="1" applyProtection="1">
      <alignment horizontal="center" vertical="center"/>
      <protection locked="0"/>
    </xf>
    <xf numFmtId="172" fontId="9" fillId="5" borderId="0" xfId="0" applyNumberFormat="1" applyFont="1" applyFill="1" applyBorder="1" applyAlignment="1" applyProtection="1">
      <alignment horizontal="center" vertical="center"/>
      <protection locked="0" hidden="1"/>
    </xf>
    <xf numFmtId="0" fontId="23" fillId="0" borderId="0" xfId="0" applyFont="1" applyFill="1" applyBorder="1" applyAlignment="1" applyProtection="1">
      <alignment vertical="center"/>
      <protection locked="0" hidden="1"/>
    </xf>
    <xf numFmtId="166" fontId="9" fillId="0" borderId="0" xfId="0" applyNumberFormat="1" applyFont="1" applyFill="1" applyBorder="1" applyAlignment="1" applyProtection="1">
      <alignment horizontal="center" vertical="center"/>
      <protection locked="0" hidden="1"/>
    </xf>
    <xf numFmtId="0" fontId="23" fillId="0" borderId="0" xfId="0" applyFont="1" applyBorder="1" applyAlignment="1" applyProtection="1">
      <alignment vertical="center"/>
      <protection locked="0" hidden="1"/>
    </xf>
    <xf numFmtId="0" fontId="9" fillId="0" borderId="0" xfId="0" applyFont="1" applyBorder="1" applyAlignment="1" applyProtection="1">
      <alignment horizontal="center" vertical="center"/>
      <protection locked="0" hidden="1"/>
    </xf>
    <xf numFmtId="166" fontId="9" fillId="0" borderId="0" xfId="0" applyNumberFormat="1" applyFont="1" applyBorder="1" applyAlignment="1" applyProtection="1">
      <alignment horizontal="center" vertical="center"/>
      <protection locked="0" hidden="1"/>
    </xf>
    <xf numFmtId="0" fontId="9" fillId="0" borderId="0" xfId="0" applyFont="1" applyFill="1" applyBorder="1" applyAlignment="1" applyProtection="1">
      <alignment vertical="center" wrapText="1"/>
      <protection locked="0"/>
    </xf>
    <xf numFmtId="0" fontId="17" fillId="0" borderId="0" xfId="0" applyFont="1" applyBorder="1" applyAlignment="1" applyProtection="1">
      <alignment horizontal="center" vertical="center"/>
      <protection locked="0" hidden="1"/>
    </xf>
    <xf numFmtId="164" fontId="9" fillId="0" borderId="0" xfId="0" applyNumberFormat="1" applyFont="1" applyBorder="1" applyAlignment="1" applyProtection="1">
      <alignment horizontal="center" vertical="center"/>
      <protection locked="0" hidden="1"/>
    </xf>
    <xf numFmtId="0" fontId="22" fillId="0" borderId="0" xfId="0" applyFont="1" applyBorder="1" applyAlignment="1" applyProtection="1">
      <alignment vertical="center"/>
      <protection locked="0" hidden="1"/>
    </xf>
    <xf numFmtId="0" fontId="16" fillId="5" borderId="6" xfId="0" applyFont="1" applyFill="1" applyBorder="1" applyAlignment="1" applyProtection="1">
      <alignment horizontal="center" vertical="center"/>
      <protection locked="0" hidden="1"/>
    </xf>
    <xf numFmtId="0" fontId="9" fillId="0" borderId="0" xfId="0" applyFont="1" applyBorder="1" applyAlignment="1" applyProtection="1">
      <alignment horizontal="center" vertical="center" wrapText="1"/>
      <protection locked="0" hidden="1"/>
    </xf>
    <xf numFmtId="0" fontId="23" fillId="0" borderId="0" xfId="0" applyFont="1" applyBorder="1" applyAlignment="1" applyProtection="1">
      <alignment vertical="center"/>
      <protection locked="0"/>
    </xf>
    <xf numFmtId="165" fontId="9" fillId="0" borderId="0" xfId="0" applyNumberFormat="1" applyFont="1" applyBorder="1" applyAlignment="1" applyProtection="1">
      <alignment horizontal="center" vertical="center" wrapText="1"/>
      <protection locked="0"/>
    </xf>
    <xf numFmtId="164" fontId="9" fillId="0" borderId="0" xfId="0" applyNumberFormat="1" applyFont="1" applyBorder="1" applyAlignment="1" applyProtection="1">
      <alignment horizontal="center" vertical="center" wrapText="1"/>
      <protection locked="0"/>
    </xf>
    <xf numFmtId="0" fontId="9" fillId="0" borderId="0" xfId="0" applyFont="1" applyBorder="1" applyAlignment="1" applyProtection="1">
      <alignment vertical="center"/>
      <protection locked="0"/>
    </xf>
    <xf numFmtId="0" fontId="17" fillId="0" borderId="0" xfId="0" applyFont="1" applyBorder="1" applyAlignment="1" applyProtection="1">
      <alignment horizontal="center" vertical="center"/>
      <protection locked="0"/>
    </xf>
    <xf numFmtId="0" fontId="29" fillId="0" borderId="0" xfId="0" applyFont="1" applyBorder="1" applyAlignment="1" applyProtection="1">
      <alignment vertical="center"/>
      <protection locked="0"/>
    </xf>
    <xf numFmtId="0" fontId="9" fillId="0" borderId="0" xfId="0" applyFont="1" applyBorder="1" applyAlignment="1" applyProtection="1">
      <alignment vertical="center"/>
      <protection locked="0" hidden="1"/>
    </xf>
    <xf numFmtId="0" fontId="17" fillId="0" borderId="0" xfId="0" applyFont="1" applyBorder="1" applyAlignment="1" applyProtection="1">
      <alignment vertical="center"/>
      <protection locked="0"/>
    </xf>
    <xf numFmtId="0" fontId="16" fillId="0" borderId="0" xfId="0" applyFont="1" applyBorder="1" applyAlignment="1" applyProtection="1">
      <alignment vertical="center"/>
      <protection locked="0"/>
    </xf>
    <xf numFmtId="0" fontId="33" fillId="0" borderId="0" xfId="0" applyFont="1" applyBorder="1" applyAlignment="1" applyProtection="1">
      <alignment vertical="center"/>
      <protection locked="0"/>
    </xf>
    <xf numFmtId="0" fontId="34" fillId="0" borderId="0" xfId="0" applyFont="1" applyAlignment="1" applyProtection="1">
      <alignment vertical="center"/>
      <protection locked="0"/>
    </xf>
    <xf numFmtId="0" fontId="32" fillId="3" borderId="0" xfId="0" applyFont="1" applyFill="1" applyBorder="1" applyAlignment="1" applyProtection="1">
      <alignment vertical="center"/>
    </xf>
    <xf numFmtId="171" fontId="16" fillId="6" borderId="0" xfId="0" applyNumberFormat="1"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0" xfId="0" applyFont="1" applyFill="1" applyBorder="1" applyAlignment="1" applyProtection="1">
      <alignment vertical="center"/>
    </xf>
    <xf numFmtId="0" fontId="30" fillId="3" borderId="0" xfId="0" applyFont="1" applyFill="1" applyBorder="1" applyAlignment="1" applyProtection="1">
      <alignment vertical="center"/>
    </xf>
    <xf numFmtId="171" fontId="30" fillId="3" borderId="0" xfId="0" applyNumberFormat="1" applyFont="1" applyFill="1" applyBorder="1" applyAlignment="1" applyProtection="1">
      <alignment horizontal="center" vertical="center"/>
    </xf>
    <xf numFmtId="171" fontId="32" fillId="3" borderId="0" xfId="0" applyNumberFormat="1" applyFont="1" applyFill="1" applyBorder="1" applyAlignment="1" applyProtection="1">
      <alignment horizontal="center" vertical="center"/>
    </xf>
    <xf numFmtId="166" fontId="9" fillId="5" borderId="0" xfId="26" applyNumberFormat="1" applyFont="1" applyFill="1" applyBorder="1" applyAlignment="1" applyProtection="1">
      <alignment horizontal="center" vertical="center" wrapText="1"/>
      <protection locked="0" hidden="1"/>
    </xf>
    <xf numFmtId="0" fontId="16" fillId="3" borderId="0" xfId="0" applyFont="1" applyFill="1" applyBorder="1" applyAlignment="1" applyProtection="1">
      <alignment vertical="center"/>
    </xf>
    <xf numFmtId="171" fontId="16" fillId="3" borderId="0" xfId="0" applyNumberFormat="1" applyFont="1" applyFill="1" applyBorder="1" applyAlignment="1" applyProtection="1">
      <alignment horizontal="center" vertical="center"/>
    </xf>
    <xf numFmtId="0" fontId="17" fillId="3" borderId="0" xfId="0" applyFont="1" applyFill="1" applyBorder="1" applyAlignment="1" applyProtection="1">
      <alignment vertical="center"/>
    </xf>
    <xf numFmtId="171" fontId="9" fillId="3" borderId="0" xfId="0" applyNumberFormat="1" applyFont="1" applyFill="1" applyBorder="1" applyAlignment="1" applyProtection="1">
      <alignment vertical="center"/>
    </xf>
    <xf numFmtId="171" fontId="17" fillId="3" borderId="0" xfId="0" applyNumberFormat="1" applyFont="1" applyFill="1" applyBorder="1" applyAlignment="1" applyProtection="1">
      <alignment vertical="center"/>
    </xf>
    <xf numFmtId="171" fontId="9" fillId="0" borderId="0" xfId="0" applyNumberFormat="1" applyFont="1" applyBorder="1" applyAlignment="1" applyProtection="1">
      <alignment vertical="center"/>
      <protection locked="0"/>
    </xf>
    <xf numFmtId="0" fontId="20" fillId="0" borderId="0" xfId="0" applyNumberFormat="1" applyFont="1" applyBorder="1" applyAlignment="1" applyProtection="1">
      <alignment vertical="center"/>
      <protection locked="0"/>
    </xf>
    <xf numFmtId="0" fontId="35" fillId="0" borderId="0" xfId="25" applyFont="1" applyBorder="1" applyAlignment="1" applyProtection="1">
      <alignment vertical="center"/>
      <protection locked="0"/>
    </xf>
    <xf numFmtId="0" fontId="32" fillId="0" borderId="0" xfId="0" applyFont="1" applyBorder="1" applyAlignment="1" applyProtection="1">
      <alignment vertical="center"/>
      <protection locked="0"/>
    </xf>
    <xf numFmtId="0" fontId="16" fillId="0" borderId="0" xfId="0" applyFont="1" applyFill="1" applyBorder="1" applyAlignment="1" applyProtection="1">
      <alignment horizontal="center" vertical="center"/>
      <protection locked="0"/>
    </xf>
    <xf numFmtId="171" fontId="16" fillId="5" borderId="0" xfId="0" applyNumberFormat="1" applyFont="1" applyFill="1" applyBorder="1" applyAlignment="1" applyProtection="1">
      <alignment vertical="center"/>
      <protection locked="0" hidden="1"/>
    </xf>
    <xf numFmtId="3" fontId="16" fillId="0" borderId="0" xfId="0" applyNumberFormat="1" applyFont="1" applyBorder="1" applyAlignment="1" applyProtection="1">
      <alignment vertical="center"/>
      <protection locked="0"/>
    </xf>
    <xf numFmtId="0" fontId="5" fillId="0" borderId="0" xfId="0" applyFont="1" applyAlignment="1" applyProtection="1">
      <alignment vertical="center"/>
      <protection locked="0"/>
    </xf>
    <xf numFmtId="0" fontId="7" fillId="0" borderId="0" xfId="0" applyFont="1" applyAlignment="1" applyProtection="1">
      <alignment vertical="center"/>
      <protection locked="0"/>
    </xf>
    <xf numFmtId="167" fontId="5" fillId="0" borderId="0" xfId="0" applyNumberFormat="1" applyFont="1" applyAlignment="1" applyProtection="1">
      <alignment vertical="center"/>
      <protection locked="0"/>
    </xf>
    <xf numFmtId="0" fontId="5" fillId="0" borderId="4" xfId="0" applyFont="1" applyBorder="1" applyAlignment="1" applyProtection="1">
      <alignment vertical="center"/>
      <protection locked="0"/>
    </xf>
    <xf numFmtId="0" fontId="5" fillId="0" borderId="5" xfId="0" applyFont="1" applyBorder="1" applyAlignment="1" applyProtection="1">
      <alignment vertical="center"/>
      <protection locked="0"/>
    </xf>
    <xf numFmtId="0" fontId="13" fillId="5" borderId="0" xfId="0" applyFont="1" applyFill="1" applyBorder="1" applyAlignment="1" applyProtection="1">
      <alignment horizontal="left" vertical="center"/>
      <protection locked="0" hidden="1"/>
    </xf>
    <xf numFmtId="171" fontId="32" fillId="5" borderId="0" xfId="0" applyNumberFormat="1" applyFont="1" applyFill="1" applyBorder="1" applyAlignment="1" applyProtection="1">
      <alignment horizontal="center" vertical="center"/>
      <protection hidden="1"/>
    </xf>
    <xf numFmtId="171" fontId="16" fillId="3" borderId="0" xfId="0" applyNumberFormat="1" applyFont="1" applyFill="1" applyBorder="1" applyAlignment="1" applyProtection="1">
      <alignment horizontal="center" vertical="center"/>
      <protection locked="0" hidden="1"/>
    </xf>
    <xf numFmtId="0" fontId="0" fillId="5" borderId="0" xfId="0" applyFill="1"/>
    <xf numFmtId="0" fontId="0" fillId="5" borderId="0" xfId="0" applyFill="1" applyBorder="1" applyAlignment="1">
      <alignment horizontal="center"/>
    </xf>
    <xf numFmtId="0" fontId="47" fillId="5" borderId="0" xfId="0" applyFont="1" applyFill="1" applyAlignment="1"/>
    <xf numFmtId="0" fontId="1" fillId="5" borderId="0" xfId="25" applyFill="1" applyAlignment="1"/>
    <xf numFmtId="0" fontId="0" fillId="5" borderId="0" xfId="0" applyFill="1" applyAlignment="1"/>
    <xf numFmtId="0" fontId="0" fillId="5" borderId="0" xfId="0" applyFont="1" applyFill="1" applyBorder="1" applyAlignment="1">
      <alignment vertical="center" wrapText="1"/>
    </xf>
    <xf numFmtId="0" fontId="0" fillId="5" borderId="0" xfId="0" applyFont="1" applyFill="1" applyBorder="1"/>
    <xf numFmtId="0" fontId="0" fillId="0" borderId="0" xfId="0" applyFill="1"/>
    <xf numFmtId="0" fontId="47" fillId="0" borderId="0" xfId="0" applyFont="1" applyFill="1" applyAlignment="1"/>
    <xf numFmtId="0" fontId="0" fillId="0" borderId="0" xfId="0" applyFill="1" applyAlignment="1"/>
    <xf numFmtId="171" fontId="32" fillId="7" borderId="0" xfId="0" applyNumberFormat="1" applyFont="1" applyFill="1" applyBorder="1" applyAlignment="1" applyProtection="1">
      <alignment horizontal="center" vertical="center"/>
      <protection hidden="1"/>
    </xf>
    <xf numFmtId="175" fontId="9" fillId="3" borderId="0" xfId="0" applyNumberFormat="1" applyFont="1" applyFill="1" applyBorder="1" applyAlignment="1" applyProtection="1">
      <alignment horizontal="center" vertical="center"/>
    </xf>
    <xf numFmtId="175" fontId="17" fillId="3" borderId="0" xfId="0" applyNumberFormat="1" applyFont="1" applyFill="1" applyBorder="1" applyAlignment="1" applyProtection="1">
      <alignment horizontal="center" vertical="center"/>
    </xf>
    <xf numFmtId="172" fontId="17" fillId="5" borderId="0" xfId="0" applyNumberFormat="1" applyFont="1" applyFill="1" applyBorder="1" applyAlignment="1" applyProtection="1">
      <alignment horizontal="center" vertical="center"/>
      <protection locked="0" hidden="1"/>
    </xf>
    <xf numFmtId="167" fontId="5" fillId="0" borderId="0" xfId="0" applyNumberFormat="1" applyFont="1" applyAlignment="1" applyProtection="1">
      <alignment horizontal="center" vertical="center"/>
      <protection locked="0"/>
    </xf>
    <xf numFmtId="0" fontId="14" fillId="0" borderId="0" xfId="0" applyFont="1" applyFill="1" applyBorder="1" applyAlignment="1" applyProtection="1">
      <alignment vertical="center"/>
    </xf>
    <xf numFmtId="171" fontId="31" fillId="7" borderId="0" xfId="0" applyNumberFormat="1" applyFont="1" applyFill="1" applyBorder="1" applyAlignment="1" applyProtection="1">
      <alignment horizontal="center" vertical="center"/>
      <protection hidden="1"/>
    </xf>
    <xf numFmtId="0" fontId="5" fillId="0" borderId="0" xfId="0" applyFont="1" applyAlignment="1">
      <alignment horizontal="right" vertical="center"/>
    </xf>
    <xf numFmtId="0" fontId="50" fillId="0" borderId="0" xfId="0" applyFont="1" applyAlignment="1">
      <alignment horizontal="right" vertical="center"/>
    </xf>
    <xf numFmtId="167" fontId="51" fillId="0" borderId="0" xfId="0" applyNumberFormat="1" applyFont="1" applyAlignment="1" applyProtection="1">
      <alignment horizontal="right" vertical="center"/>
      <protection locked="0"/>
    </xf>
    <xf numFmtId="0" fontId="52" fillId="5" borderId="0" xfId="0" applyFont="1" applyFill="1" applyAlignment="1">
      <alignment vertical="center"/>
    </xf>
    <xf numFmtId="0" fontId="53" fillId="5" borderId="0" xfId="0" applyFont="1" applyFill="1" applyAlignment="1">
      <alignment vertical="center"/>
    </xf>
    <xf numFmtId="175" fontId="9" fillId="0" borderId="0" xfId="0" applyNumberFormat="1" applyFont="1" applyAlignment="1">
      <alignment vertical="center"/>
    </xf>
    <xf numFmtId="171" fontId="32" fillId="0" borderId="0" xfId="0" applyNumberFormat="1" applyFont="1" applyBorder="1" applyAlignment="1" applyProtection="1">
      <alignment vertical="center"/>
      <protection locked="0"/>
    </xf>
    <xf numFmtId="14" fontId="54" fillId="0" borderId="0" xfId="0" applyNumberFormat="1" applyFont="1" applyAlignment="1">
      <alignment vertical="center"/>
    </xf>
    <xf numFmtId="20" fontId="54" fillId="0" borderId="0" xfId="0" applyNumberFormat="1" applyFont="1" applyAlignment="1">
      <alignment vertical="center"/>
    </xf>
    <xf numFmtId="171" fontId="18" fillId="4" borderId="0" xfId="0" applyNumberFormat="1" applyFont="1" applyFill="1" applyBorder="1" applyAlignment="1" applyProtection="1">
      <alignment horizontal="center" vertical="center"/>
      <protection locked="0" hidden="1"/>
    </xf>
    <xf numFmtId="0" fontId="8" fillId="4" borderId="0" xfId="0" applyFont="1" applyFill="1" applyAlignment="1" applyProtection="1">
      <alignment horizontal="right" vertical="center"/>
      <protection locked="0"/>
    </xf>
    <xf numFmtId="169" fontId="9" fillId="4" borderId="0" xfId="0" applyNumberFormat="1" applyFont="1" applyFill="1" applyAlignment="1" applyProtection="1">
      <alignment horizontal="center" vertical="center"/>
      <protection locked="0" hidden="1"/>
    </xf>
    <xf numFmtId="171" fontId="9" fillId="4" borderId="0" xfId="0" applyNumberFormat="1" applyFont="1" applyFill="1" applyAlignment="1" applyProtection="1">
      <alignment horizontal="center" vertical="center"/>
      <protection locked="0" hidden="1"/>
    </xf>
    <xf numFmtId="171" fontId="32" fillId="4" borderId="0" xfId="0" applyNumberFormat="1" applyFont="1" applyFill="1" applyAlignment="1" applyProtection="1">
      <alignment horizontal="center" vertical="center"/>
      <protection locked="0"/>
    </xf>
    <xf numFmtId="171" fontId="32" fillId="4" borderId="0" xfId="0" applyNumberFormat="1" applyFont="1" applyFill="1" applyAlignment="1" applyProtection="1">
      <alignment horizontal="center" vertical="center"/>
      <protection locked="0" hidden="1"/>
    </xf>
    <xf numFmtId="171" fontId="32" fillId="5" borderId="0" xfId="0" applyNumberFormat="1" applyFont="1" applyFill="1" applyBorder="1" applyAlignment="1" applyProtection="1">
      <alignment horizontal="center" vertical="center"/>
      <protection locked="0"/>
    </xf>
    <xf numFmtId="0" fontId="0" fillId="5" borderId="0" xfId="0" applyFill="1" applyAlignment="1">
      <alignment horizontal="center"/>
    </xf>
    <xf numFmtId="0" fontId="0" fillId="5" borderId="0" xfId="0" applyFont="1" applyFill="1" applyBorder="1" applyAlignment="1">
      <alignment horizontal="center"/>
    </xf>
    <xf numFmtId="0" fontId="47" fillId="5" borderId="0" xfId="0" applyFont="1" applyFill="1" applyAlignment="1">
      <alignment horizontal="center"/>
    </xf>
    <xf numFmtId="0" fontId="5" fillId="3" borderId="0" xfId="0" applyFont="1" applyFill="1" applyBorder="1" applyAlignment="1">
      <alignment vertical="top" wrapText="1"/>
    </xf>
    <xf numFmtId="0" fontId="5" fillId="3" borderId="0" xfId="0" applyFont="1" applyFill="1" applyBorder="1" applyAlignment="1">
      <alignment horizontal="left" vertical="center" wrapText="1" indent="1"/>
    </xf>
    <xf numFmtId="0" fontId="5" fillId="3" borderId="0" xfId="0" applyFont="1" applyFill="1" applyBorder="1" applyAlignment="1">
      <alignment horizontal="left" vertical="top" wrapText="1"/>
    </xf>
    <xf numFmtId="171" fontId="32" fillId="3" borderId="0" xfId="0" applyNumberFormat="1" applyFont="1" applyFill="1" applyBorder="1" applyAlignment="1" applyProtection="1">
      <alignment horizontal="center" vertical="center"/>
      <protection locked="0" hidden="1"/>
    </xf>
    <xf numFmtId="171" fontId="55" fillId="5" borderId="0" xfId="0" applyNumberFormat="1" applyFont="1" applyFill="1" applyBorder="1" applyAlignment="1" applyProtection="1">
      <alignment horizontal="center" vertical="center"/>
      <protection locked="0"/>
    </xf>
    <xf numFmtId="0" fontId="32" fillId="3" borderId="0" xfId="0" applyFont="1" applyFill="1" applyBorder="1" applyAlignment="1" applyProtection="1">
      <alignment vertical="center"/>
      <protection locked="0"/>
    </xf>
    <xf numFmtId="0" fontId="9" fillId="3" borderId="0" xfId="0" applyFont="1" applyFill="1" applyBorder="1" applyAlignment="1" applyProtection="1">
      <alignment vertical="center"/>
      <protection locked="0"/>
    </xf>
  </cellXfs>
  <cellStyles count="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cellStyle name="Normal" xfId="0" builtinId="0"/>
    <cellStyle name="Percent" xfId="26" builtinId="5"/>
  </cellStyles>
  <dxfs count="2">
    <dxf>
      <font>
        <b/>
        <i val="0"/>
        <color rgb="FFFF0000"/>
      </font>
      <fill>
        <patternFill>
          <bgColor rgb="FFFFFF00"/>
        </patternFill>
      </fill>
      <border>
        <left/>
        <right/>
        <top/>
        <bottom/>
        <vertical/>
        <horizontal/>
      </border>
    </dxf>
    <dxf>
      <font>
        <b val="0"/>
        <i/>
        <color auto="1"/>
      </font>
    </dxf>
  </dxfs>
  <tableStyles count="0" defaultTableStyle="TableStyleMedium2" defaultPivotStyle="PivotStyleLight16"/>
  <colors>
    <mruColors>
      <color rgb="FFB1A0C7"/>
      <color rgb="FF92D050"/>
      <color rgb="FF63BE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en-GB"/>
              <a:t>Future Cash Flow Story</a:t>
            </a:r>
          </a:p>
        </c:rich>
      </c:tx>
      <c:layout>
        <c:manualLayout>
          <c:xMode val="edge"/>
          <c:yMode val="edge"/>
          <c:x val="0.33174129353233833"/>
          <c:y val="3.8338500370380529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2"/>
          <c:order val="2"/>
          <c:tx>
            <c:strRef>
              <c:f>Charts!$B$6</c:f>
              <c:strCache>
                <c:ptCount val="1"/>
                <c:pt idx="0">
                  <c:v>Net Cash flow</c:v>
                </c:pt>
              </c:strCache>
            </c:strRef>
          </c:tx>
          <c:spPr>
            <a:solidFill>
              <a:schemeClr val="accent3"/>
            </a:solidFill>
            <a:ln>
              <a:noFill/>
            </a:ln>
            <a:effectLst/>
          </c:spPr>
          <c:cat>
            <c:strRef>
              <c:f>Charts!$C$3:$N$3</c:f>
              <c:strCache>
                <c:ptCount val="12"/>
                <c:pt idx="0">
                  <c:v>Apr
2020</c:v>
                </c:pt>
                <c:pt idx="1">
                  <c:v>May
2020</c:v>
                </c:pt>
                <c:pt idx="2">
                  <c:v>Jun
2020</c:v>
                </c:pt>
                <c:pt idx="3">
                  <c:v>Jul
2020</c:v>
                </c:pt>
                <c:pt idx="4">
                  <c:v>Aug
2020</c:v>
                </c:pt>
                <c:pt idx="5">
                  <c:v>Sep
2020</c:v>
                </c:pt>
                <c:pt idx="6">
                  <c:v>Oct
2020</c:v>
                </c:pt>
                <c:pt idx="7">
                  <c:v>Nov
2020</c:v>
                </c:pt>
                <c:pt idx="8">
                  <c:v>Dec
2020</c:v>
                </c:pt>
                <c:pt idx="9">
                  <c:v>Jan
2021</c:v>
                </c:pt>
                <c:pt idx="10">
                  <c:v>Feb
2021</c:v>
                </c:pt>
                <c:pt idx="11">
                  <c:v>Mar
2021</c:v>
                </c:pt>
              </c:strCache>
            </c:strRef>
          </c:cat>
          <c:val>
            <c:numRef>
              <c:f>Charts!$C$6:$N$6</c:f>
              <c:numCache>
                <c:formatCode>#,##0;[Red]\-#,##0;\-\ </c:formatCode>
                <c:ptCount val="12"/>
                <c:pt idx="0">
                  <c:v>-4382</c:v>
                </c:pt>
                <c:pt idx="1">
                  <c:v>4968</c:v>
                </c:pt>
                <c:pt idx="2">
                  <c:v>580.5</c:v>
                </c:pt>
                <c:pt idx="3">
                  <c:v>-1719.5</c:v>
                </c:pt>
                <c:pt idx="4">
                  <c:v>-1719.5</c:v>
                </c:pt>
                <c:pt idx="5">
                  <c:v>-2107</c:v>
                </c:pt>
                <c:pt idx="6">
                  <c:v>-857</c:v>
                </c:pt>
                <c:pt idx="7">
                  <c:v>-857</c:v>
                </c:pt>
                <c:pt idx="8">
                  <c:v>256.75</c:v>
                </c:pt>
                <c:pt idx="9">
                  <c:v>-182</c:v>
                </c:pt>
                <c:pt idx="10">
                  <c:v>1164.25</c:v>
                </c:pt>
                <c:pt idx="11">
                  <c:v>2293</c:v>
                </c:pt>
              </c:numCache>
            </c:numRef>
          </c:val>
          <c:extLst>
            <c:ext xmlns:c16="http://schemas.microsoft.com/office/drawing/2014/chart" uri="{C3380CC4-5D6E-409C-BE32-E72D297353CC}">
              <c16:uniqueId val="{00000002-18D7-4A23-9FEF-B54EDC764115}"/>
            </c:ext>
          </c:extLst>
        </c:ser>
        <c:dLbls>
          <c:showLegendKey val="0"/>
          <c:showVal val="0"/>
          <c:showCatName val="0"/>
          <c:showSerName val="0"/>
          <c:showPercent val="0"/>
          <c:showBubbleSize val="0"/>
        </c:dLbls>
        <c:axId val="618559584"/>
        <c:axId val="618559912"/>
      </c:areaChart>
      <c:barChart>
        <c:barDir val="col"/>
        <c:grouping val="clustered"/>
        <c:varyColors val="0"/>
        <c:ser>
          <c:idx val="0"/>
          <c:order val="0"/>
          <c:tx>
            <c:strRef>
              <c:f>Charts!$B$4</c:f>
              <c:strCache>
                <c:ptCount val="1"/>
                <c:pt idx="0">
                  <c:v>Total Cash Receipts</c:v>
                </c:pt>
              </c:strCache>
            </c:strRef>
          </c:tx>
          <c:spPr>
            <a:solidFill>
              <a:schemeClr val="accent1"/>
            </a:solidFill>
            <a:ln>
              <a:noFill/>
            </a:ln>
            <a:effectLst/>
          </c:spPr>
          <c:invertIfNegative val="0"/>
          <c:cat>
            <c:strRef>
              <c:f>Charts!$C$3:$N$3</c:f>
              <c:strCache>
                <c:ptCount val="12"/>
                <c:pt idx="0">
                  <c:v>Apr
2020</c:v>
                </c:pt>
                <c:pt idx="1">
                  <c:v>May
2020</c:v>
                </c:pt>
                <c:pt idx="2">
                  <c:v>Jun
2020</c:v>
                </c:pt>
                <c:pt idx="3">
                  <c:v>Jul
2020</c:v>
                </c:pt>
                <c:pt idx="4">
                  <c:v>Aug
2020</c:v>
                </c:pt>
                <c:pt idx="5">
                  <c:v>Sep
2020</c:v>
                </c:pt>
                <c:pt idx="6">
                  <c:v>Oct
2020</c:v>
                </c:pt>
                <c:pt idx="7">
                  <c:v>Nov
2020</c:v>
                </c:pt>
                <c:pt idx="8">
                  <c:v>Dec
2020</c:v>
                </c:pt>
                <c:pt idx="9">
                  <c:v>Jan
2021</c:v>
                </c:pt>
                <c:pt idx="10">
                  <c:v>Feb
2021</c:v>
                </c:pt>
                <c:pt idx="11">
                  <c:v>Mar
2021</c:v>
                </c:pt>
              </c:strCache>
            </c:strRef>
          </c:cat>
          <c:val>
            <c:numRef>
              <c:f>Charts!$C$4:$N$4</c:f>
              <c:numCache>
                <c:formatCode>#,##0;[Red]\-#,##0;\-\ </c:formatCode>
                <c:ptCount val="12"/>
                <c:pt idx="0">
                  <c:v>360</c:v>
                </c:pt>
                <c:pt idx="1">
                  <c:v>10560</c:v>
                </c:pt>
                <c:pt idx="2">
                  <c:v>5740</c:v>
                </c:pt>
                <c:pt idx="3">
                  <c:v>4140</c:v>
                </c:pt>
                <c:pt idx="4">
                  <c:v>4140</c:v>
                </c:pt>
                <c:pt idx="5">
                  <c:v>4320</c:v>
                </c:pt>
                <c:pt idx="6">
                  <c:v>5400</c:v>
                </c:pt>
                <c:pt idx="7">
                  <c:v>5400</c:v>
                </c:pt>
                <c:pt idx="8">
                  <c:v>6990</c:v>
                </c:pt>
                <c:pt idx="9">
                  <c:v>6420</c:v>
                </c:pt>
                <c:pt idx="10">
                  <c:v>8370</c:v>
                </c:pt>
                <c:pt idx="11">
                  <c:v>8400</c:v>
                </c:pt>
              </c:numCache>
            </c:numRef>
          </c:val>
          <c:extLst>
            <c:ext xmlns:c16="http://schemas.microsoft.com/office/drawing/2014/chart" uri="{C3380CC4-5D6E-409C-BE32-E72D297353CC}">
              <c16:uniqueId val="{00000000-18D7-4A23-9FEF-B54EDC764115}"/>
            </c:ext>
          </c:extLst>
        </c:ser>
        <c:ser>
          <c:idx val="1"/>
          <c:order val="1"/>
          <c:tx>
            <c:strRef>
              <c:f>Charts!$B$5</c:f>
              <c:strCache>
                <c:ptCount val="1"/>
                <c:pt idx="0">
                  <c:v>Total Cash Costs</c:v>
                </c:pt>
              </c:strCache>
            </c:strRef>
          </c:tx>
          <c:spPr>
            <a:solidFill>
              <a:schemeClr val="accent2"/>
            </a:solidFill>
            <a:ln>
              <a:noFill/>
            </a:ln>
            <a:effectLst/>
          </c:spPr>
          <c:invertIfNegative val="0"/>
          <c:cat>
            <c:strRef>
              <c:f>Charts!$C$3:$N$3</c:f>
              <c:strCache>
                <c:ptCount val="12"/>
                <c:pt idx="0">
                  <c:v>Apr
2020</c:v>
                </c:pt>
                <c:pt idx="1">
                  <c:v>May
2020</c:v>
                </c:pt>
                <c:pt idx="2">
                  <c:v>Jun
2020</c:v>
                </c:pt>
                <c:pt idx="3">
                  <c:v>Jul
2020</c:v>
                </c:pt>
                <c:pt idx="4">
                  <c:v>Aug
2020</c:v>
                </c:pt>
                <c:pt idx="5">
                  <c:v>Sep
2020</c:v>
                </c:pt>
                <c:pt idx="6">
                  <c:v>Oct
2020</c:v>
                </c:pt>
                <c:pt idx="7">
                  <c:v>Nov
2020</c:v>
                </c:pt>
                <c:pt idx="8">
                  <c:v>Dec
2020</c:v>
                </c:pt>
                <c:pt idx="9">
                  <c:v>Jan
2021</c:v>
                </c:pt>
                <c:pt idx="10">
                  <c:v>Feb
2021</c:v>
                </c:pt>
                <c:pt idx="11">
                  <c:v>Mar
2021</c:v>
                </c:pt>
              </c:strCache>
            </c:strRef>
          </c:cat>
          <c:val>
            <c:numRef>
              <c:f>Charts!$C$5:$N$5</c:f>
              <c:numCache>
                <c:formatCode>#,##0;[Red]\-#,##0;\-\ </c:formatCode>
                <c:ptCount val="12"/>
                <c:pt idx="0">
                  <c:v>4742</c:v>
                </c:pt>
                <c:pt idx="1">
                  <c:v>5592</c:v>
                </c:pt>
                <c:pt idx="2">
                  <c:v>5159.5</c:v>
                </c:pt>
                <c:pt idx="3">
                  <c:v>5859.5</c:v>
                </c:pt>
                <c:pt idx="4">
                  <c:v>5859.5</c:v>
                </c:pt>
                <c:pt idx="5">
                  <c:v>6427</c:v>
                </c:pt>
                <c:pt idx="6">
                  <c:v>6257</c:v>
                </c:pt>
                <c:pt idx="7">
                  <c:v>6257</c:v>
                </c:pt>
                <c:pt idx="8">
                  <c:v>6733.25</c:v>
                </c:pt>
                <c:pt idx="9">
                  <c:v>6602</c:v>
                </c:pt>
                <c:pt idx="10">
                  <c:v>7205.75</c:v>
                </c:pt>
                <c:pt idx="11">
                  <c:v>6107</c:v>
                </c:pt>
              </c:numCache>
            </c:numRef>
          </c:val>
          <c:extLst>
            <c:ext xmlns:c16="http://schemas.microsoft.com/office/drawing/2014/chart" uri="{C3380CC4-5D6E-409C-BE32-E72D297353CC}">
              <c16:uniqueId val="{00000001-18D7-4A23-9FEF-B54EDC764115}"/>
            </c:ext>
          </c:extLst>
        </c:ser>
        <c:dLbls>
          <c:showLegendKey val="0"/>
          <c:showVal val="0"/>
          <c:showCatName val="0"/>
          <c:showSerName val="0"/>
          <c:showPercent val="0"/>
          <c:showBubbleSize val="0"/>
        </c:dLbls>
        <c:gapWidth val="100"/>
        <c:axId val="618559584"/>
        <c:axId val="618559912"/>
      </c:barChart>
      <c:catAx>
        <c:axId val="61855958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8559912"/>
        <c:crosses val="autoZero"/>
        <c:auto val="1"/>
        <c:lblAlgn val="ctr"/>
        <c:lblOffset val="100"/>
        <c:noMultiLvlLbl val="0"/>
      </c:catAx>
      <c:valAx>
        <c:axId val="618559912"/>
        <c:scaling>
          <c:orientation val="minMax"/>
        </c:scaling>
        <c:delete val="0"/>
        <c:axPos val="l"/>
        <c:majorGridlines>
          <c:spPr>
            <a:ln w="9525" cap="flat" cmpd="sng" algn="ctr">
              <a:solidFill>
                <a:schemeClr val="tx1">
                  <a:lumMod val="15000"/>
                  <a:lumOff val="85000"/>
                </a:schemeClr>
              </a:solidFill>
              <a:round/>
            </a:ln>
            <a:effectLst/>
          </c:spPr>
        </c:majorGridlines>
        <c:numFmt formatCode="#,##0;[Red]\-#,##0;\-\ "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185595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_xlchart.v2.0</cx:f>
      </cx:strDim>
      <cx:numDim type="val">
        <cx:f>_xlchart.v2.2</cx:f>
      </cx:numDim>
    </cx:data>
  </cx:chartData>
  <cx:chart>
    <cx:title pos="t" align="ctr" overlay="0">
      <cx:tx>
        <cx:txData>
          <cx:v>Input / Output Funnel</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Input / Output Funnel</a:t>
          </a:r>
        </a:p>
      </cx:txPr>
    </cx:title>
    <cx:plotArea>
      <cx:plotAreaRegion>
        <cx:series layoutId="funnel" uniqueId="{50F273E8-61DE-4FEF-AD1B-AFC919430AF3}">
          <cx:tx>
            <cx:txData>
              <cx:f>_xlchart.v2.1</cx:f>
              <cx:v>TOTAL</cx:v>
            </cx:txData>
          </cx:tx>
          <cx:spPr>
            <a:solidFill>
              <a:srgbClr val="B1A0C7"/>
            </a:solidFill>
            <a:ln>
              <a:solidFill>
                <a:schemeClr val="bg1">
                  <a:lumMod val="50000"/>
                </a:schemeClr>
              </a:solidFill>
            </a:ln>
          </cx:spPr>
          <cx:dataPt idx="2">
            <cx:spPr>
              <a:solidFill>
                <a:srgbClr val="92D050"/>
              </a:solidFill>
            </cx:spPr>
          </cx:dataPt>
          <cx:dataLabels>
            <cx:txPr>
              <a:bodyPr spcFirstLastPara="1" vertOverflow="ellipsis" horzOverflow="overflow" wrap="square" lIns="0" tIns="0" rIns="0" bIns="0" anchor="ctr" anchorCtr="1"/>
              <a:lstStyle/>
              <a:p>
                <a:pPr algn="ctr" rtl="0">
                  <a:defRPr sz="1200" b="1"/>
                </a:pPr>
                <a:endParaRPr lang="en-US" sz="1200" b="1" i="0" u="none" strike="noStrike" baseline="0">
                  <a:solidFill>
                    <a:sysClr val="windowText" lastClr="000000">
                      <a:lumMod val="65000"/>
                      <a:lumOff val="35000"/>
                    </a:sysClr>
                  </a:solidFill>
                  <a:latin typeface="Calibri" panose="020F0502020204030204"/>
                </a:endParaRPr>
              </a:p>
            </cx:txPr>
            <cx:visibility seriesName="0" categoryName="0" value="1"/>
            <cx:dataLabel idx="1">
              <cx:txPr>
                <a:bodyPr spcFirstLastPara="1" vertOverflow="ellipsis" horzOverflow="overflow" wrap="square" lIns="0" tIns="0" rIns="0" bIns="0" anchor="ctr" anchorCtr="1"/>
                <a:lstStyle/>
                <a:p>
                  <a:pPr algn="ctr" rtl="0">
                    <a:defRPr>
                      <a:solidFill>
                        <a:srgbClr val="FF0000"/>
                      </a:solidFill>
                    </a:defRPr>
                  </a:pPr>
                  <a:r>
                    <a:rPr lang="en-US" sz="1200" b="1" i="0" u="none" strike="noStrike" baseline="0">
                      <a:solidFill>
                        <a:srgbClr val="FF0000"/>
                      </a:solidFill>
                      <a:latin typeface="Calibri" panose="020F0502020204030204"/>
                    </a:rPr>
                    <a:t>72,802</a:t>
                  </a:r>
                </a:p>
              </cx:txPr>
              <cx:visibility seriesName="0" categoryName="0" value="1"/>
            </cx:dataLabel>
          </cx:dataLabels>
          <cx:dataId val="0"/>
        </cx:series>
      </cx:plotAreaRegion>
      <cx:axis id="0">
        <cx:catScaling gapWidth="0.5"/>
        <cx:tickLabels/>
        <cx:txPr>
          <a:bodyPr spcFirstLastPara="1" vertOverflow="ellipsis" horzOverflow="overflow" wrap="square" lIns="0" tIns="0" rIns="0" bIns="0" anchor="ctr" anchorCtr="1"/>
          <a:lstStyle/>
          <a:p>
            <a:pPr algn="ctr" rtl="0">
              <a:defRPr sz="1000"/>
            </a:pPr>
            <a:endParaRPr lang="en-US" sz="1000" b="0" i="0" u="none" strike="noStrike" baseline="0">
              <a:solidFill>
                <a:sysClr val="windowText" lastClr="000000">
                  <a:lumMod val="65000"/>
                  <a:lumOff val="35000"/>
                </a:sysClr>
              </a:solidFill>
              <a:latin typeface="Calibri" panose="020F0502020204030204"/>
            </a:endParaRPr>
          </a:p>
        </cx:txPr>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425">
  <cs:axisTitle>
    <cs:lnRef idx="0"/>
    <cs:fillRef idx="0"/>
    <cs:effectRef idx="0"/>
    <cs:fontRef idx="minor">
      <a:schemeClr val="tx1">
        <a:lumMod val="50000"/>
        <a:lumOff val="50000"/>
      </a:schemeClr>
    </cs:fontRef>
    <cs:defRPr sz="900"/>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cs:chartArea>
  <cs:dataLabel>
    <cs:lnRef idx="0"/>
    <cs:fillRef idx="0"/>
    <cs:effectRef idx="0"/>
    <cs:fontRef idx="minor">
      <a:schemeClr val="tx1">
        <a:lumMod val="50000"/>
        <a:lumOff val="50000"/>
      </a:schemeClr>
    </cs:fontRef>
    <cs:defRPr sz="900"/>
  </cs:dataLabel>
  <cs:dataLabelCallout>
    <cs:lnRef idx="0"/>
    <cs:fillRef idx="0"/>
    <cs:effectRef idx="0"/>
    <cs:fontRef idx="minor">
      <a:schemeClr val="dk1">
        <a:lumMod val="50000"/>
        <a:lumOff val="50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ln w="9525" cap="flat" cmpd="sng" algn="ctr">
        <a:solidFill>
          <a:schemeClr val="phClr">
            <a:alpha val="50000"/>
          </a:schemeClr>
        </a:solidFill>
        <a:round/>
      </a:ln>
    </cs:spPr>
  </cs:dataPoint>
  <cs:dataPoint3D>
    <cs:lnRef idx="0">
      <cs:styleClr val="auto"/>
    </cs:lnRef>
    <cs:fillRef idx="0">
      <cs:styleClr val="auto"/>
    </cs:fillRef>
    <cs:effectRef idx="0"/>
    <cs:fontRef idx="minor">
      <a:schemeClr val="dk1"/>
    </cs:fontRef>
    <cs:spPr>
      <a:solidFill>
        <a:schemeClr val="phClr"/>
      </a:solidFill>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4"/>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15000"/>
            <a:lumOff val="85000"/>
            <a:lumOff val="10000"/>
          </a:schemeClr>
        </a:solidFill>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50000"/>
        <a:lumOff val="50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inor">
      <a:schemeClr val="tx1">
        <a:lumMod val="50000"/>
        <a:lumOff val="50000"/>
      </a:schemeClr>
    </cs:fontRef>
    <cs:defRPr sz="1400" cap="none" spc="2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50000"/>
        <a:lumOff val="50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50000"/>
        <a:lumOff val="50000"/>
      </a:schemeClr>
    </cs:fontRef>
    <cs:defRPr sz="9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www.proactiveresolutions.com/"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microsoft.com/office/2014/relationships/chartEx" Target="../charts/chartEx1.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22</xdr:col>
      <xdr:colOff>202426</xdr:colOff>
      <xdr:row>2</xdr:row>
      <xdr:rowOff>106822</xdr:rowOff>
    </xdr:from>
    <xdr:to>
      <xdr:col>34</xdr:col>
      <xdr:colOff>116344</xdr:colOff>
      <xdr:row>6</xdr:row>
      <xdr:rowOff>286402</xdr:rowOff>
    </xdr:to>
    <xdr:pic>
      <xdr:nvPicPr>
        <xdr:cNvPr id="5" name="Picture 4">
          <a:extLst>
            <a:ext uri="{FF2B5EF4-FFF2-40B4-BE49-F238E27FC236}">
              <a16:creationId xmlns:a16="http://schemas.microsoft.com/office/drawing/2014/main" id="{E6864EC4-E5BB-BD46-A9A7-1DBA1908C27B}"/>
            </a:ext>
          </a:extLst>
        </xdr:cNvPr>
        <xdr:cNvPicPr>
          <a:picLocks noChangeAspect="1"/>
        </xdr:cNvPicPr>
      </xdr:nvPicPr>
      <xdr:blipFill>
        <a:blip xmlns:r="http://schemas.openxmlformats.org/officeDocument/2006/relationships" r:embed="rId1"/>
        <a:stretch>
          <a:fillRect/>
        </a:stretch>
      </xdr:blipFill>
      <xdr:spPr>
        <a:xfrm>
          <a:off x="7264184" y="776712"/>
          <a:ext cx="3765787" cy="1519360"/>
        </a:xfrm>
        <a:prstGeom prst="rect">
          <a:avLst/>
        </a:prstGeom>
      </xdr:spPr>
    </xdr:pic>
    <xdr:clientData/>
  </xdr:twoCellAnchor>
  <xdr:twoCellAnchor>
    <xdr:from>
      <xdr:col>1</xdr:col>
      <xdr:colOff>13957</xdr:colOff>
      <xdr:row>7</xdr:row>
      <xdr:rowOff>223297</xdr:rowOff>
    </xdr:from>
    <xdr:to>
      <xdr:col>10</xdr:col>
      <xdr:colOff>237924</xdr:colOff>
      <xdr:row>10</xdr:row>
      <xdr:rowOff>43960</xdr:rowOff>
    </xdr:to>
    <xdr:sp macro="" textlink="">
      <xdr:nvSpPr>
        <xdr:cNvPr id="6" name="TextBox 5">
          <a:hlinkClick xmlns:r="http://schemas.openxmlformats.org/officeDocument/2006/relationships" r:id="rId2"/>
          <a:extLst>
            <a:ext uri="{FF2B5EF4-FFF2-40B4-BE49-F238E27FC236}">
              <a16:creationId xmlns:a16="http://schemas.microsoft.com/office/drawing/2014/main" id="{4B319A30-A76E-BA45-A1D9-C599D1DECC34}"/>
            </a:ext>
          </a:extLst>
        </xdr:cNvPr>
        <xdr:cNvSpPr txBox="1"/>
      </xdr:nvSpPr>
      <xdr:spPr>
        <a:xfrm>
          <a:off x="334946" y="2567912"/>
          <a:ext cx="3112868" cy="825499"/>
        </a:xfrm>
        <a:prstGeom prst="rect">
          <a:avLst/>
        </a:prstGeom>
        <a:solidFill>
          <a:srgbClr val="652C90"/>
        </a:solidFill>
        <a:ln>
          <a:noFill/>
        </a:ln>
        <a:effectLst>
          <a:softEdge rad="31750"/>
        </a:effectLst>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ctr"/>
        <a:lstStyle/>
        <a:p>
          <a:pPr algn="ctr" rtl="0">
            <a:defRPr sz="1000"/>
          </a:pPr>
          <a:r>
            <a:rPr lang="en-US" sz="1400" b="1" i="0" u="none" strike="noStrike" baseline="0">
              <a:solidFill>
                <a:srgbClr val="CCFFFF"/>
              </a:solidFill>
              <a:latin typeface="Calibri"/>
              <a:ea typeface="Calibri"/>
              <a:cs typeface="Calibri"/>
            </a:rPr>
            <a:t>Learn more about this topic by visiting</a:t>
          </a:r>
        </a:p>
        <a:p>
          <a:pPr algn="ctr" rtl="0">
            <a:defRPr sz="1000"/>
          </a:pPr>
          <a:r>
            <a:rPr lang="en-US" sz="1200" b="0" i="0" u="sng" strike="noStrike" baseline="0">
              <a:solidFill>
                <a:srgbClr val="CCFFFF"/>
              </a:solidFill>
              <a:latin typeface="Calibri"/>
              <a:ea typeface="Calibri"/>
              <a:cs typeface="Calibri"/>
            </a:rPr>
            <a:t>www.proactiveresolutions.com</a:t>
          </a:r>
        </a:p>
      </xdr:txBody>
    </xdr:sp>
    <xdr:clientData/>
  </xdr:twoCellAnchor>
  <xdr:twoCellAnchor>
    <xdr:from>
      <xdr:col>1</xdr:col>
      <xdr:colOff>100483</xdr:colOff>
      <xdr:row>24</xdr:row>
      <xdr:rowOff>200964</xdr:rowOff>
    </xdr:from>
    <xdr:to>
      <xdr:col>8</xdr:col>
      <xdr:colOff>242835</xdr:colOff>
      <xdr:row>33</xdr:row>
      <xdr:rowOff>226087</xdr:rowOff>
    </xdr:to>
    <xdr:sp macro="" textlink="">
      <xdr:nvSpPr>
        <xdr:cNvPr id="2" name="Rectangle: Folded Corner 1">
          <a:extLst>
            <a:ext uri="{FF2B5EF4-FFF2-40B4-BE49-F238E27FC236}">
              <a16:creationId xmlns:a16="http://schemas.microsoft.com/office/drawing/2014/main" id="{CA750EBD-174C-49EA-A725-3657D6F53CD3}"/>
            </a:ext>
          </a:extLst>
        </xdr:cNvPr>
        <xdr:cNvSpPr/>
      </xdr:nvSpPr>
      <xdr:spPr>
        <a:xfrm>
          <a:off x="385186" y="7829338"/>
          <a:ext cx="2135275" cy="2964265"/>
        </a:xfrm>
        <a:prstGeom prst="foldedCorner">
          <a:avLst>
            <a:gd name="adj" fmla="val 14135"/>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u="sng"/>
            <a:t>NOTE:</a:t>
          </a:r>
        </a:p>
        <a:p>
          <a:pPr algn="l"/>
          <a:endParaRPr lang="en-GB" sz="1100"/>
        </a:p>
        <a:p>
          <a:pPr algn="l"/>
          <a:r>
            <a:rPr lang="en-GB" sz="1100"/>
            <a:t>This Cash Planning model was designed, developed &amp; built in Excel.  The Model is usable in other Spreadsheet applications, such as </a:t>
          </a:r>
        </a:p>
        <a:p>
          <a:pPr algn="l"/>
          <a:r>
            <a:rPr lang="en-GB" sz="1100"/>
            <a:t>Google Sheets.  </a:t>
          </a:r>
        </a:p>
        <a:p>
          <a:pPr algn="l"/>
          <a:endParaRPr lang="en-GB" sz="1100"/>
        </a:p>
        <a:p>
          <a:pPr algn="l"/>
          <a:r>
            <a:rPr lang="en-GB" sz="1100"/>
            <a:t>Please note that when importing this model into other applications, some functionality &amp; awesomeness may be lessened.  </a:t>
          </a:r>
        </a:p>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45720</xdr:colOff>
      <xdr:row>36</xdr:row>
      <xdr:rowOff>7620</xdr:rowOff>
    </xdr:from>
    <xdr:to>
      <xdr:col>8</xdr:col>
      <xdr:colOff>22860</xdr:colOff>
      <xdr:row>41</xdr:row>
      <xdr:rowOff>0</xdr:rowOff>
    </xdr:to>
    <xdr:sp macro="" textlink="">
      <xdr:nvSpPr>
        <xdr:cNvPr id="3" name="Rectangle: Folded Corner 2">
          <a:extLst>
            <a:ext uri="{FF2B5EF4-FFF2-40B4-BE49-F238E27FC236}">
              <a16:creationId xmlns:a16="http://schemas.microsoft.com/office/drawing/2014/main" id="{4B7F8562-903F-4D69-8EFA-94A45F1EAA40}"/>
            </a:ext>
          </a:extLst>
        </xdr:cNvPr>
        <xdr:cNvSpPr/>
      </xdr:nvSpPr>
      <xdr:spPr>
        <a:xfrm>
          <a:off x="3124200" y="7322820"/>
          <a:ext cx="3398520" cy="929640"/>
        </a:xfrm>
        <a:prstGeom prst="foldedCorner">
          <a:avLst>
            <a:gd name="adj" fmla="val 27691"/>
          </a:avLst>
        </a:prstGeom>
        <a:solidFill>
          <a:srgbClr val="92D050"/>
        </a:solidFill>
        <a:ln>
          <a:solidFill>
            <a:srgbClr val="B1A0C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b="1">
              <a:solidFill>
                <a:sysClr val="windowText" lastClr="000000"/>
              </a:solidFill>
            </a:rPr>
            <a:t>Social</a:t>
          </a:r>
          <a:r>
            <a:rPr lang="en-GB" sz="1100" b="1" baseline="0">
              <a:solidFill>
                <a:sysClr val="windowText" lastClr="000000"/>
              </a:solidFill>
            </a:rPr>
            <a:t> Security </a:t>
          </a:r>
          <a:r>
            <a:rPr lang="en-GB" sz="1100" b="0" baseline="0">
              <a:solidFill>
                <a:sysClr val="windowText" lastClr="000000"/>
              </a:solidFill>
            </a:rPr>
            <a:t>= Employer's Payroll Taxes, Pensions etc.</a:t>
          </a:r>
        </a:p>
        <a:p>
          <a:pPr algn="l"/>
          <a:endParaRPr lang="en-GB" sz="1100">
            <a:solidFill>
              <a:sysClr val="windowText" lastClr="000000"/>
            </a:solidFill>
          </a:endParaRPr>
        </a:p>
        <a:p>
          <a:pPr algn="l"/>
          <a:r>
            <a:rPr lang="en-GB" sz="1100">
              <a:solidFill>
                <a:sysClr val="windowText" lastClr="000000"/>
              </a:solidFill>
            </a:rPr>
            <a:t>Set to ZERO</a:t>
          </a:r>
          <a:r>
            <a:rPr lang="en-GB" sz="1100" baseline="0">
              <a:solidFill>
                <a:sysClr val="windowText" lastClr="000000"/>
              </a:solidFill>
            </a:rPr>
            <a:t> i</a:t>
          </a:r>
          <a:r>
            <a:rPr lang="en-GB" sz="1100">
              <a:solidFill>
                <a:sysClr val="windowText" lastClr="000000"/>
              </a:solidFill>
            </a:rPr>
            <a:t>f not applicable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53340</xdr:colOff>
      <xdr:row>4</xdr:row>
      <xdr:rowOff>15240</xdr:rowOff>
    </xdr:from>
    <xdr:to>
      <xdr:col>20</xdr:col>
      <xdr:colOff>91440</xdr:colOff>
      <xdr:row>14</xdr:row>
      <xdr:rowOff>243840</xdr:rowOff>
    </xdr:to>
    <xdr:sp macro="" textlink="">
      <xdr:nvSpPr>
        <xdr:cNvPr id="2" name="Rectangle: Folded Corner 1">
          <a:extLst>
            <a:ext uri="{FF2B5EF4-FFF2-40B4-BE49-F238E27FC236}">
              <a16:creationId xmlns:a16="http://schemas.microsoft.com/office/drawing/2014/main" id="{326235D5-9802-4057-9A2D-4E14E5A61EA3}"/>
            </a:ext>
          </a:extLst>
        </xdr:cNvPr>
        <xdr:cNvSpPr/>
      </xdr:nvSpPr>
      <xdr:spPr>
        <a:xfrm>
          <a:off x="15095220" y="1082040"/>
          <a:ext cx="1844040" cy="2743200"/>
        </a:xfrm>
        <a:prstGeom prst="foldedCorner">
          <a:avLst>
            <a:gd name="adj" fmla="val 15191"/>
          </a:avLst>
        </a:prstGeom>
        <a:solidFill>
          <a:srgbClr val="92D050"/>
        </a:solidFill>
        <a:ln>
          <a:solidFill>
            <a:srgbClr val="B1A0C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b="1" u="sng">
              <a:solidFill>
                <a:sysClr val="windowText" lastClr="000000"/>
              </a:solidFill>
            </a:rPr>
            <a:t>COMMISSION</a:t>
          </a:r>
          <a:endParaRPr lang="en-GB" sz="1100" u="sng">
            <a:solidFill>
              <a:sysClr val="windowText" lastClr="000000"/>
            </a:solidFill>
          </a:endParaRPr>
        </a:p>
        <a:p>
          <a:pPr algn="l"/>
          <a:endParaRPr lang="en-GB" sz="1100">
            <a:solidFill>
              <a:sysClr val="windowText" lastClr="000000"/>
            </a:solidFill>
          </a:endParaRPr>
        </a:p>
        <a:p>
          <a:pPr algn="l"/>
          <a:endParaRPr lang="en-GB" sz="1100">
            <a:solidFill>
              <a:sysClr val="windowText" lastClr="000000"/>
            </a:solidFill>
          </a:endParaRPr>
        </a:p>
        <a:p>
          <a:pPr algn="l"/>
          <a:endParaRPr lang="en-GB" sz="1100">
            <a:solidFill>
              <a:sysClr val="windowText" lastClr="000000"/>
            </a:solidFill>
          </a:endParaRPr>
        </a:p>
        <a:p>
          <a:pPr algn="l"/>
          <a:r>
            <a:rPr lang="en-GB" sz="1100">
              <a:solidFill>
                <a:sysClr val="windowText" lastClr="000000"/>
              </a:solidFill>
            </a:rPr>
            <a:t>Set to ZERO If not applicable</a:t>
          </a:r>
        </a:p>
      </xdr:txBody>
    </xdr:sp>
    <xdr:clientData/>
  </xdr:twoCellAnchor>
  <xdr:twoCellAnchor>
    <xdr:from>
      <xdr:col>18</xdr:col>
      <xdr:colOff>44450</xdr:colOff>
      <xdr:row>72</xdr:row>
      <xdr:rowOff>21590</xdr:rowOff>
    </xdr:from>
    <xdr:to>
      <xdr:col>20</xdr:col>
      <xdr:colOff>361950</xdr:colOff>
      <xdr:row>82</xdr:row>
      <xdr:rowOff>6350</xdr:rowOff>
    </xdr:to>
    <xdr:sp macro="" textlink="">
      <xdr:nvSpPr>
        <xdr:cNvPr id="3" name="Rectangle: Folded Corner 2">
          <a:extLst>
            <a:ext uri="{FF2B5EF4-FFF2-40B4-BE49-F238E27FC236}">
              <a16:creationId xmlns:a16="http://schemas.microsoft.com/office/drawing/2014/main" id="{C2B34DA0-34F6-4FEE-869D-401353BE0A9B}"/>
            </a:ext>
          </a:extLst>
        </xdr:cNvPr>
        <xdr:cNvSpPr/>
      </xdr:nvSpPr>
      <xdr:spPr>
        <a:xfrm>
          <a:off x="12871450" y="17306290"/>
          <a:ext cx="2120900" cy="2524760"/>
        </a:xfrm>
        <a:prstGeom prst="foldedCorner">
          <a:avLst>
            <a:gd name="adj" fmla="val 15191"/>
          </a:avLst>
        </a:prstGeom>
        <a:solidFill>
          <a:srgbClr val="92D050"/>
        </a:solidFill>
        <a:ln>
          <a:solidFill>
            <a:srgbClr val="B1A0C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b="1" u="sng">
              <a:solidFill>
                <a:sysClr val="windowText" lastClr="000000"/>
              </a:solidFill>
            </a:rPr>
            <a:t>SALES TAX</a:t>
          </a:r>
          <a:endParaRPr lang="en-GB" sz="1100" u="sng">
            <a:solidFill>
              <a:sysClr val="windowText" lastClr="000000"/>
            </a:solidFill>
          </a:endParaRPr>
        </a:p>
        <a:p>
          <a:pPr algn="l"/>
          <a:endParaRPr lang="en-GB" sz="1100">
            <a:solidFill>
              <a:sysClr val="windowText" lastClr="000000"/>
            </a:solidFill>
          </a:endParaRPr>
        </a:p>
        <a:p>
          <a:pPr algn="l"/>
          <a:endParaRPr lang="en-GB" sz="1100">
            <a:solidFill>
              <a:sysClr val="windowText" lastClr="000000"/>
            </a:solidFill>
          </a:endParaRPr>
        </a:p>
        <a:p>
          <a:pPr algn="l"/>
          <a:endParaRPr lang="en-GB" sz="1100">
            <a:solidFill>
              <a:sysClr val="windowText" lastClr="000000"/>
            </a:solidFill>
          </a:endParaRPr>
        </a:p>
        <a:p>
          <a:pPr algn="l"/>
          <a:r>
            <a:rPr lang="en-GB" sz="1100">
              <a:solidFill>
                <a:sysClr val="windowText" lastClr="000000"/>
              </a:solidFill>
            </a:rPr>
            <a:t>Leave cell BLANK </a:t>
          </a:r>
        </a:p>
        <a:p>
          <a:pPr algn="l"/>
          <a:r>
            <a:rPr lang="en-GB" sz="1100">
              <a:solidFill>
                <a:sysClr val="windowText" lastClr="000000"/>
              </a:solidFill>
            </a:rPr>
            <a:t>If not applicable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8</xdr:row>
      <xdr:rowOff>138113</xdr:rowOff>
    </xdr:from>
    <xdr:to>
      <xdr:col>7</xdr:col>
      <xdr:colOff>601980</xdr:colOff>
      <xdr:row>26</xdr:row>
      <xdr:rowOff>61912</xdr:rowOff>
    </xdr:to>
    <xdr:graphicFrame macro="">
      <xdr:nvGraphicFramePr>
        <xdr:cNvPr id="5" name="Chart 4">
          <a:extLst>
            <a:ext uri="{FF2B5EF4-FFF2-40B4-BE49-F238E27FC236}">
              <a16:creationId xmlns:a16="http://schemas.microsoft.com/office/drawing/2014/main" id="{FCB92B69-83D8-4467-BCE3-4549954B21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140970</xdr:colOff>
      <xdr:row>8</xdr:row>
      <xdr:rowOff>137812</xdr:rowOff>
    </xdr:from>
    <xdr:to>
      <xdr:col>15</xdr:col>
      <xdr:colOff>15240</xdr:colOff>
      <xdr:row>26</xdr:row>
      <xdr:rowOff>62212</xdr:rowOff>
    </xdr:to>
    <mc:AlternateContent xmlns:mc="http://schemas.openxmlformats.org/markup-compatibility/2006">
      <mc:Choice xmlns:cx2="http://schemas.microsoft.com/office/drawing/2015/10/21/chartex" Requires="cx2">
        <xdr:graphicFrame macro="">
          <xdr:nvGraphicFramePr>
            <xdr:cNvPr id="4" name="Chart 3">
              <a:extLst>
                <a:ext uri="{FF2B5EF4-FFF2-40B4-BE49-F238E27FC236}">
                  <a16:creationId xmlns:a16="http://schemas.microsoft.com/office/drawing/2014/main" id="{465A91CD-68FC-47D1-BAAC-70157CE5B38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5332095" y="1976137"/>
              <a:ext cx="4093845" cy="2667600"/>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mc:AlternateContent xmlns:mc="http://schemas.openxmlformats.org/markup-compatibility/2006">
    <mc:Choice xmlns:a14="http://schemas.microsoft.com/office/drawing/2010/main" Requires="a14">
      <xdr:twoCellAnchor editAs="oneCell">
        <xdr:from>
          <xdr:col>10</xdr:col>
          <xdr:colOff>594360</xdr:colOff>
          <xdr:row>21</xdr:row>
          <xdr:rowOff>114300</xdr:rowOff>
        </xdr:from>
        <xdr:to>
          <xdr:col>14</xdr:col>
          <xdr:colOff>243840</xdr:colOff>
          <xdr:row>25</xdr:row>
          <xdr:rowOff>22860</xdr:rowOff>
        </xdr:to>
        <xdr:pic>
          <xdr:nvPicPr>
            <xdr:cNvPr id="6" name="Picture 5">
              <a:extLst>
                <a:ext uri="{FF2B5EF4-FFF2-40B4-BE49-F238E27FC236}">
                  <a16:creationId xmlns:a16="http://schemas.microsoft.com/office/drawing/2014/main" id="{8E407C97-71CD-4CCF-95B7-0E0A93D9AF29}"/>
                </a:ext>
              </a:extLst>
            </xdr:cNvPr>
            <xdr:cNvPicPr>
              <a:picLocks noChangeAspect="1" noChangeArrowheads="1"/>
              <a:extLst>
                <a:ext uri="{84589F7E-364E-4C9E-8A38-B11213B215E9}">
                  <a14:cameraTool cellRange="flgCFlow" spid="_x0000_s4225"/>
                </a:ext>
              </a:extLst>
            </xdr:cNvPicPr>
          </xdr:nvPicPr>
          <xdr:blipFill>
            <a:blip xmlns:r="http://schemas.openxmlformats.org/officeDocument/2006/relationships" r:embed="rId3"/>
            <a:srcRect/>
            <a:stretch>
              <a:fillRect/>
            </a:stretch>
          </xdr:blipFill>
          <xdr:spPr bwMode="auto">
            <a:xfrm>
              <a:off x="7162800" y="3939540"/>
              <a:ext cx="2057400" cy="518160"/>
            </a:xfrm>
            <a:prstGeom prst="rect">
              <a:avLst/>
            </a:prstGeom>
            <a:solidFill>
              <a:srgbClr val="FFFFFF" mc:Ignorable="a14" a14:legacySpreadsheetColorIndex="9">
                <a:alpha val="0"/>
              </a:srgbClr>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roactiveresolutions.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411A2-3C29-BF4E-9C1D-B0C955CF0F15}">
  <sheetPr codeName="wksInstr"/>
  <dimension ref="A1:BW51"/>
  <sheetViews>
    <sheetView showGridLines="0" showRowColHeaders="0" zoomScale="91" workbookViewId="0">
      <selection activeCell="A2" sqref="A2"/>
    </sheetView>
  </sheetViews>
  <sheetFormatPr defaultColWidth="10.7109375" defaultRowHeight="15" x14ac:dyDescent="0.25"/>
  <cols>
    <col min="1" max="10" width="4.140625" style="158" customWidth="1"/>
    <col min="11" max="17" width="4.7109375" style="158" customWidth="1"/>
    <col min="18" max="42" width="4.140625" style="158" customWidth="1"/>
    <col min="43" max="49" width="4.7109375" style="158" customWidth="1"/>
    <col min="50" max="60" width="4.140625" style="158" customWidth="1"/>
    <col min="61" max="75" width="4.140625" style="165" customWidth="1"/>
    <col min="76" max="16384" width="10.7109375" style="165"/>
  </cols>
  <sheetData>
    <row r="1" spans="1:75" ht="25.9" customHeight="1" x14ac:dyDescent="0.25">
      <c r="A1" s="179" t="str">
        <f>ReleaseNo</f>
        <v>Release No:R01c</v>
      </c>
      <c r="K1" s="178"/>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1"/>
      <c r="AR1" s="191"/>
    </row>
    <row r="2" spans="1:75" ht="25.9" customHeight="1" x14ac:dyDescent="0.25">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row>
    <row r="3" spans="1:75" ht="25.9" customHeight="1" x14ac:dyDescent="0.25">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row>
    <row r="4" spans="1:75" ht="25.9" customHeight="1" x14ac:dyDescent="0.25">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row>
    <row r="5" spans="1:75" ht="25.9" customHeight="1" x14ac:dyDescent="0.25">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75" ht="25.9" customHeight="1" x14ac:dyDescent="0.25">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row>
    <row r="7" spans="1:75" ht="25.9" customHeight="1" x14ac:dyDescent="0.25">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75" ht="25.9" customHeight="1" x14ac:dyDescent="0.25">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row>
    <row r="9" spans="1:75" ht="25.9" customHeight="1" x14ac:dyDescent="0.25">
      <c r="B9" s="193" t="s">
        <v>62</v>
      </c>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c r="AX9" s="193"/>
      <c r="AY9" s="193"/>
      <c r="AZ9" s="193"/>
      <c r="BA9" s="193"/>
      <c r="BB9" s="193"/>
      <c r="BC9" s="193"/>
      <c r="BD9" s="193"/>
      <c r="BE9" s="193"/>
      <c r="BF9" s="193"/>
      <c r="BG9" s="160"/>
      <c r="BH9" s="160"/>
      <c r="BI9" s="166"/>
      <c r="BJ9" s="166"/>
      <c r="BK9" s="166"/>
      <c r="BL9" s="166"/>
      <c r="BM9" s="166"/>
      <c r="BN9" s="166"/>
      <c r="BO9" s="166"/>
      <c r="BP9" s="166"/>
      <c r="BQ9" s="166"/>
      <c r="BR9" s="166"/>
      <c r="BS9" s="166"/>
      <c r="BT9" s="166"/>
      <c r="BU9" s="166"/>
      <c r="BV9" s="166"/>
      <c r="BW9" s="166"/>
    </row>
    <row r="10" spans="1:75" ht="25.9" customHeight="1" x14ac:dyDescent="0.25">
      <c r="B10" s="193" t="s">
        <v>153</v>
      </c>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c r="AX10" s="193"/>
      <c r="AY10" s="193"/>
      <c r="AZ10" s="193"/>
      <c r="BA10" s="193"/>
      <c r="BB10" s="193"/>
      <c r="BC10" s="193"/>
      <c r="BD10" s="193"/>
      <c r="BE10" s="193"/>
      <c r="BF10" s="193"/>
      <c r="BG10" s="160"/>
      <c r="BH10" s="160"/>
      <c r="BI10" s="166"/>
      <c r="BJ10" s="166"/>
      <c r="BK10" s="166"/>
      <c r="BL10" s="166"/>
      <c r="BM10" s="166"/>
      <c r="BN10" s="166"/>
      <c r="BO10" s="166"/>
      <c r="BP10" s="166"/>
      <c r="BQ10" s="166"/>
      <c r="BR10" s="166"/>
      <c r="BS10" s="166"/>
      <c r="BT10" s="166"/>
      <c r="BU10" s="166"/>
      <c r="BV10" s="166"/>
      <c r="BW10" s="166"/>
    </row>
    <row r="11" spans="1:75" ht="25.9" customHeight="1" x14ac:dyDescent="0.25">
      <c r="B11" s="161" t="s">
        <v>63</v>
      </c>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7"/>
      <c r="BJ11" s="167"/>
      <c r="BK11" s="167"/>
      <c r="BL11" s="167"/>
      <c r="BM11" s="167"/>
      <c r="BN11" s="167"/>
      <c r="BO11" s="167"/>
      <c r="BP11" s="167"/>
      <c r="BQ11" s="167"/>
      <c r="BR11" s="167"/>
      <c r="BS11" s="167"/>
      <c r="BT11" s="167"/>
      <c r="BU11" s="167"/>
      <c r="BV11" s="167"/>
      <c r="BW11" s="167"/>
    </row>
    <row r="12" spans="1:75" ht="25.9" customHeight="1" x14ac:dyDescent="0.25">
      <c r="B12" s="162" t="s">
        <v>64</v>
      </c>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7"/>
      <c r="BJ12" s="167"/>
      <c r="BK12" s="167"/>
      <c r="BL12" s="167"/>
      <c r="BM12" s="167"/>
      <c r="BN12" s="167"/>
      <c r="BO12" s="167"/>
      <c r="BP12" s="167"/>
      <c r="BQ12" s="167"/>
      <c r="BR12" s="167"/>
      <c r="BS12" s="167"/>
      <c r="BT12" s="167"/>
      <c r="BU12" s="167"/>
      <c r="BV12" s="167"/>
      <c r="BW12" s="167"/>
    </row>
    <row r="13" spans="1:75" ht="25.9" customHeight="1" x14ac:dyDescent="0.25">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7"/>
      <c r="BJ13" s="167"/>
      <c r="BK13" s="167"/>
      <c r="BL13" s="167"/>
      <c r="BM13" s="167"/>
      <c r="BN13" s="167"/>
      <c r="BO13" s="167"/>
      <c r="BP13" s="167"/>
      <c r="BQ13" s="167"/>
      <c r="BR13" s="167"/>
      <c r="BS13" s="167"/>
      <c r="BT13" s="167"/>
      <c r="BU13" s="167"/>
      <c r="BV13" s="167"/>
      <c r="BW13" s="167"/>
    </row>
    <row r="14" spans="1:75" ht="25.9" customHeight="1" x14ac:dyDescent="0.25">
      <c r="C14" s="192" t="s">
        <v>50</v>
      </c>
      <c r="D14" s="192"/>
      <c r="E14" s="192"/>
      <c r="F14" s="192"/>
      <c r="G14" s="192"/>
      <c r="H14" s="192"/>
      <c r="I14" s="192"/>
      <c r="J14" s="164"/>
      <c r="K14" s="192" t="s">
        <v>96</v>
      </c>
      <c r="L14" s="192"/>
      <c r="M14" s="192"/>
      <c r="N14" s="192"/>
      <c r="O14" s="192"/>
      <c r="P14" s="192"/>
      <c r="Q14" s="192"/>
      <c r="R14" s="164"/>
      <c r="S14" s="192" t="s">
        <v>51</v>
      </c>
      <c r="T14" s="192"/>
      <c r="U14" s="192"/>
      <c r="V14" s="192"/>
      <c r="W14" s="192"/>
      <c r="X14" s="192"/>
      <c r="Y14" s="192"/>
      <c r="Z14" s="164"/>
      <c r="AA14" s="192" t="s">
        <v>128</v>
      </c>
      <c r="AB14" s="192"/>
      <c r="AC14" s="192"/>
      <c r="AD14" s="192"/>
      <c r="AE14" s="192"/>
      <c r="AF14" s="192"/>
      <c r="AG14" s="192"/>
      <c r="AI14" s="192" t="s">
        <v>129</v>
      </c>
      <c r="AJ14" s="192"/>
      <c r="AK14" s="192"/>
      <c r="AL14" s="192"/>
      <c r="AM14" s="192"/>
      <c r="AN14" s="192"/>
      <c r="AO14" s="192"/>
      <c r="AQ14" s="192" t="s">
        <v>57</v>
      </c>
      <c r="AR14" s="192"/>
      <c r="AS14" s="192"/>
      <c r="AT14" s="192"/>
      <c r="AU14" s="192"/>
      <c r="AV14" s="192"/>
      <c r="AW14" s="192"/>
      <c r="AY14" s="192" t="s">
        <v>31</v>
      </c>
      <c r="AZ14" s="192"/>
      <c r="BA14" s="192"/>
      <c r="BB14" s="192"/>
      <c r="BC14" s="192"/>
      <c r="BD14" s="192"/>
      <c r="BE14" s="192"/>
    </row>
    <row r="15" spans="1:75" ht="9" customHeight="1" x14ac:dyDescent="0.25">
      <c r="C15" s="159"/>
      <c r="D15" s="159"/>
      <c r="E15" s="159"/>
      <c r="F15" s="159"/>
      <c r="G15" s="159"/>
      <c r="H15" s="159"/>
      <c r="I15" s="159"/>
      <c r="K15" s="159"/>
      <c r="L15" s="159"/>
      <c r="M15" s="159"/>
      <c r="N15" s="159"/>
      <c r="O15" s="159"/>
      <c r="P15" s="159"/>
      <c r="Q15" s="159"/>
      <c r="S15" s="159"/>
      <c r="T15" s="159"/>
      <c r="U15" s="159"/>
      <c r="V15" s="159"/>
      <c r="W15" s="159"/>
      <c r="X15" s="159"/>
      <c r="Y15" s="159"/>
      <c r="AA15" s="159"/>
      <c r="AB15" s="159"/>
      <c r="AC15" s="159"/>
      <c r="AD15" s="159"/>
      <c r="AE15" s="159"/>
      <c r="AF15" s="159"/>
      <c r="AG15" s="159"/>
      <c r="AI15" s="159"/>
      <c r="AJ15" s="159"/>
      <c r="AK15" s="159"/>
      <c r="AL15" s="159"/>
      <c r="AM15" s="159"/>
      <c r="AN15" s="159"/>
      <c r="AO15" s="159"/>
      <c r="AQ15" s="159"/>
      <c r="AR15" s="159"/>
      <c r="AS15" s="159"/>
      <c r="AT15" s="159"/>
      <c r="AU15" s="159"/>
      <c r="AV15" s="159"/>
      <c r="AW15" s="159"/>
      <c r="AY15" s="159"/>
      <c r="AZ15" s="159"/>
      <c r="BA15" s="159"/>
      <c r="BB15" s="159"/>
      <c r="BC15" s="159"/>
      <c r="BD15" s="159"/>
      <c r="BE15" s="159"/>
    </row>
    <row r="16" spans="1:75" ht="25.9" customHeight="1" x14ac:dyDescent="0.25">
      <c r="C16" s="195" t="s">
        <v>146</v>
      </c>
      <c r="D16" s="195"/>
      <c r="E16" s="195"/>
      <c r="F16" s="195"/>
      <c r="G16" s="195"/>
      <c r="H16" s="195"/>
      <c r="I16" s="195"/>
      <c r="K16" s="196" t="s">
        <v>147</v>
      </c>
      <c r="L16" s="196"/>
      <c r="M16" s="196"/>
      <c r="N16" s="196"/>
      <c r="O16" s="196"/>
      <c r="P16" s="196"/>
      <c r="Q16" s="196"/>
      <c r="S16" s="196" t="s">
        <v>148</v>
      </c>
      <c r="T16" s="196"/>
      <c r="U16" s="196"/>
      <c r="V16" s="196"/>
      <c r="W16" s="196"/>
      <c r="X16" s="196"/>
      <c r="Y16" s="196"/>
      <c r="AA16" s="196" t="s">
        <v>149</v>
      </c>
      <c r="AB16" s="196"/>
      <c r="AC16" s="196"/>
      <c r="AD16" s="196"/>
      <c r="AE16" s="196"/>
      <c r="AF16" s="196"/>
      <c r="AG16" s="196"/>
      <c r="AI16" s="194" t="s">
        <v>150</v>
      </c>
      <c r="AJ16" s="194"/>
      <c r="AK16" s="194"/>
      <c r="AL16" s="194"/>
      <c r="AM16" s="194"/>
      <c r="AN16" s="194"/>
      <c r="AO16" s="194"/>
      <c r="AQ16" s="194" t="s">
        <v>151</v>
      </c>
      <c r="AR16" s="194"/>
      <c r="AS16" s="194"/>
      <c r="AT16" s="194"/>
      <c r="AU16" s="194"/>
      <c r="AV16" s="194"/>
      <c r="AW16" s="194"/>
      <c r="AY16" s="196" t="s">
        <v>152</v>
      </c>
      <c r="AZ16" s="196"/>
      <c r="BA16" s="196"/>
      <c r="BB16" s="196"/>
      <c r="BC16" s="196"/>
      <c r="BD16" s="196"/>
      <c r="BE16" s="196"/>
    </row>
    <row r="17" spans="3:57" ht="25.9" customHeight="1" x14ac:dyDescent="0.25">
      <c r="C17" s="195"/>
      <c r="D17" s="195"/>
      <c r="E17" s="195"/>
      <c r="F17" s="195"/>
      <c r="G17" s="195"/>
      <c r="H17" s="195"/>
      <c r="I17" s="195"/>
      <c r="K17" s="196"/>
      <c r="L17" s="196"/>
      <c r="M17" s="196"/>
      <c r="N17" s="196"/>
      <c r="O17" s="196"/>
      <c r="P17" s="196"/>
      <c r="Q17" s="196"/>
      <c r="S17" s="196"/>
      <c r="T17" s="196"/>
      <c r="U17" s="196"/>
      <c r="V17" s="196"/>
      <c r="W17" s="196"/>
      <c r="X17" s="196"/>
      <c r="Y17" s="196"/>
      <c r="AA17" s="196"/>
      <c r="AB17" s="196"/>
      <c r="AC17" s="196"/>
      <c r="AD17" s="196"/>
      <c r="AE17" s="196"/>
      <c r="AF17" s="196"/>
      <c r="AG17" s="196"/>
      <c r="AI17" s="194"/>
      <c r="AJ17" s="194"/>
      <c r="AK17" s="194"/>
      <c r="AL17" s="194"/>
      <c r="AM17" s="194"/>
      <c r="AN17" s="194"/>
      <c r="AO17" s="194"/>
      <c r="AQ17" s="194"/>
      <c r="AR17" s="194"/>
      <c r="AS17" s="194"/>
      <c r="AT17" s="194"/>
      <c r="AU17" s="194"/>
      <c r="AV17" s="194"/>
      <c r="AW17" s="194"/>
      <c r="AY17" s="196"/>
      <c r="AZ17" s="196"/>
      <c r="BA17" s="196"/>
      <c r="BB17" s="196"/>
      <c r="BC17" s="196"/>
      <c r="BD17" s="196"/>
      <c r="BE17" s="196"/>
    </row>
    <row r="18" spans="3:57" ht="25.9" customHeight="1" x14ac:dyDescent="0.25">
      <c r="C18" s="195"/>
      <c r="D18" s="195"/>
      <c r="E18" s="195"/>
      <c r="F18" s="195"/>
      <c r="G18" s="195"/>
      <c r="H18" s="195"/>
      <c r="I18" s="195"/>
      <c r="K18" s="196"/>
      <c r="L18" s="196"/>
      <c r="M18" s="196"/>
      <c r="N18" s="196"/>
      <c r="O18" s="196"/>
      <c r="P18" s="196"/>
      <c r="Q18" s="196"/>
      <c r="S18" s="196"/>
      <c r="T18" s="196"/>
      <c r="U18" s="196"/>
      <c r="V18" s="196"/>
      <c r="W18" s="196"/>
      <c r="X18" s="196"/>
      <c r="Y18" s="196"/>
      <c r="AA18" s="196"/>
      <c r="AB18" s="196"/>
      <c r="AC18" s="196"/>
      <c r="AD18" s="196"/>
      <c r="AE18" s="196"/>
      <c r="AF18" s="196"/>
      <c r="AG18" s="196"/>
      <c r="AI18" s="194"/>
      <c r="AJ18" s="194"/>
      <c r="AK18" s="194"/>
      <c r="AL18" s="194"/>
      <c r="AM18" s="194"/>
      <c r="AN18" s="194"/>
      <c r="AO18" s="194"/>
      <c r="AQ18" s="194"/>
      <c r="AR18" s="194"/>
      <c r="AS18" s="194"/>
      <c r="AT18" s="194"/>
      <c r="AU18" s="194"/>
      <c r="AV18" s="194"/>
      <c r="AW18" s="194"/>
      <c r="AY18" s="196"/>
      <c r="AZ18" s="196"/>
      <c r="BA18" s="196"/>
      <c r="BB18" s="196"/>
      <c r="BC18" s="196"/>
      <c r="BD18" s="196"/>
      <c r="BE18" s="196"/>
    </row>
    <row r="19" spans="3:57" ht="25.9" customHeight="1" x14ac:dyDescent="0.25">
      <c r="C19" s="195"/>
      <c r="D19" s="195"/>
      <c r="E19" s="195"/>
      <c r="F19" s="195"/>
      <c r="G19" s="195"/>
      <c r="H19" s="195"/>
      <c r="I19" s="195"/>
      <c r="K19" s="196"/>
      <c r="L19" s="196"/>
      <c r="M19" s="196"/>
      <c r="N19" s="196"/>
      <c r="O19" s="196"/>
      <c r="P19" s="196"/>
      <c r="Q19" s="196"/>
      <c r="S19" s="196"/>
      <c r="T19" s="196"/>
      <c r="U19" s="196"/>
      <c r="V19" s="196"/>
      <c r="W19" s="196"/>
      <c r="X19" s="196"/>
      <c r="Y19" s="196"/>
      <c r="AA19" s="196"/>
      <c r="AB19" s="196"/>
      <c r="AC19" s="196"/>
      <c r="AD19" s="196"/>
      <c r="AE19" s="196"/>
      <c r="AF19" s="196"/>
      <c r="AG19" s="196"/>
      <c r="AI19" s="194"/>
      <c r="AJ19" s="194"/>
      <c r="AK19" s="194"/>
      <c r="AL19" s="194"/>
      <c r="AM19" s="194"/>
      <c r="AN19" s="194"/>
      <c r="AO19" s="194"/>
      <c r="AQ19" s="194"/>
      <c r="AR19" s="194"/>
      <c r="AS19" s="194"/>
      <c r="AT19" s="194"/>
      <c r="AU19" s="194"/>
      <c r="AV19" s="194"/>
      <c r="AW19" s="194"/>
      <c r="AY19" s="196"/>
      <c r="AZ19" s="196"/>
      <c r="BA19" s="196"/>
      <c r="BB19" s="196"/>
      <c r="BC19" s="196"/>
      <c r="BD19" s="196"/>
      <c r="BE19" s="196"/>
    </row>
    <row r="20" spans="3:57" ht="25.9" customHeight="1" x14ac:dyDescent="0.25">
      <c r="C20" s="195"/>
      <c r="D20" s="195"/>
      <c r="E20" s="195"/>
      <c r="F20" s="195"/>
      <c r="G20" s="195"/>
      <c r="H20" s="195"/>
      <c r="I20" s="195"/>
      <c r="K20" s="196"/>
      <c r="L20" s="196"/>
      <c r="M20" s="196"/>
      <c r="N20" s="196"/>
      <c r="O20" s="196"/>
      <c r="P20" s="196"/>
      <c r="Q20" s="196"/>
      <c r="S20" s="196"/>
      <c r="T20" s="196"/>
      <c r="U20" s="196"/>
      <c r="V20" s="196"/>
      <c r="W20" s="196"/>
      <c r="X20" s="196"/>
      <c r="Y20" s="196"/>
      <c r="AA20" s="196"/>
      <c r="AB20" s="196"/>
      <c r="AC20" s="196"/>
      <c r="AD20" s="196"/>
      <c r="AE20" s="196"/>
      <c r="AF20" s="196"/>
      <c r="AG20" s="196"/>
      <c r="AI20" s="194"/>
      <c r="AJ20" s="194"/>
      <c r="AK20" s="194"/>
      <c r="AL20" s="194"/>
      <c r="AM20" s="194"/>
      <c r="AN20" s="194"/>
      <c r="AO20" s="194"/>
      <c r="AQ20" s="194"/>
      <c r="AR20" s="194"/>
      <c r="AS20" s="194"/>
      <c r="AT20" s="194"/>
      <c r="AU20" s="194"/>
      <c r="AV20" s="194"/>
      <c r="AW20" s="194"/>
      <c r="AY20" s="163"/>
      <c r="AZ20" s="163"/>
      <c r="BA20" s="163"/>
      <c r="BB20" s="163"/>
      <c r="BC20" s="163"/>
      <c r="BD20" s="163"/>
      <c r="BE20" s="163"/>
    </row>
    <row r="21" spans="3:57" ht="25.9" customHeight="1" x14ac:dyDescent="0.25">
      <c r="C21" s="195"/>
      <c r="D21" s="195"/>
      <c r="E21" s="195"/>
      <c r="F21" s="195"/>
      <c r="G21" s="195"/>
      <c r="H21" s="195"/>
      <c r="I21" s="195"/>
      <c r="K21" s="196"/>
      <c r="L21" s="196"/>
      <c r="M21" s="196"/>
      <c r="N21" s="196"/>
      <c r="O21" s="196"/>
      <c r="P21" s="196"/>
      <c r="Q21" s="196"/>
      <c r="S21" s="196"/>
      <c r="T21" s="196"/>
      <c r="U21" s="196"/>
      <c r="V21" s="196"/>
      <c r="W21" s="196"/>
      <c r="X21" s="196"/>
      <c r="Y21" s="196"/>
      <c r="AA21" s="196"/>
      <c r="AB21" s="196"/>
      <c r="AC21" s="196"/>
      <c r="AD21" s="196"/>
      <c r="AE21" s="196"/>
      <c r="AF21" s="196"/>
      <c r="AG21" s="196"/>
      <c r="AI21" s="163"/>
      <c r="AJ21" s="163"/>
      <c r="AK21" s="163"/>
      <c r="AL21" s="163"/>
      <c r="AM21" s="163"/>
      <c r="AN21" s="163"/>
      <c r="AO21" s="163"/>
      <c r="AQ21" s="194"/>
      <c r="AR21" s="194"/>
      <c r="AS21" s="194"/>
      <c r="AT21" s="194"/>
      <c r="AU21" s="194"/>
      <c r="AV21" s="194"/>
      <c r="AW21" s="194"/>
      <c r="AY21" s="163"/>
      <c r="AZ21" s="163"/>
      <c r="BA21" s="163"/>
      <c r="BB21" s="163"/>
      <c r="BC21" s="163"/>
      <c r="BD21" s="163"/>
      <c r="BE21" s="163"/>
    </row>
    <row r="22" spans="3:57" ht="25.9" customHeight="1" x14ac:dyDescent="0.25">
      <c r="C22" s="195"/>
      <c r="D22" s="195"/>
      <c r="E22" s="195"/>
      <c r="F22" s="195"/>
      <c r="G22" s="195"/>
      <c r="H22" s="195"/>
      <c r="I22" s="195"/>
      <c r="K22" s="196"/>
      <c r="L22" s="196"/>
      <c r="M22" s="196"/>
      <c r="N22" s="196"/>
      <c r="O22" s="196"/>
      <c r="P22" s="196"/>
      <c r="Q22" s="196"/>
      <c r="S22" s="196"/>
      <c r="T22" s="196"/>
      <c r="U22" s="196"/>
      <c r="V22" s="196"/>
      <c r="W22" s="196"/>
      <c r="X22" s="196"/>
      <c r="Y22" s="196"/>
      <c r="AA22" s="196"/>
      <c r="AB22" s="196"/>
      <c r="AC22" s="196"/>
      <c r="AD22" s="196"/>
      <c r="AE22" s="196"/>
      <c r="AF22" s="196"/>
      <c r="AG22" s="196"/>
      <c r="AI22" s="163"/>
      <c r="AJ22" s="163"/>
      <c r="AK22" s="163"/>
      <c r="AL22" s="163"/>
      <c r="AM22" s="163"/>
      <c r="AN22" s="163"/>
      <c r="AO22" s="163"/>
      <c r="AQ22" s="194"/>
      <c r="AR22" s="194"/>
      <c r="AS22" s="194"/>
      <c r="AT22" s="194"/>
      <c r="AU22" s="194"/>
      <c r="AV22" s="194"/>
      <c r="AW22" s="194"/>
      <c r="AY22" s="163"/>
      <c r="AZ22" s="163"/>
      <c r="BA22" s="163"/>
      <c r="BB22" s="163"/>
      <c r="BC22" s="163"/>
      <c r="BD22" s="163"/>
      <c r="BE22" s="163"/>
    </row>
    <row r="23" spans="3:57" ht="25.9" customHeight="1" x14ac:dyDescent="0.25">
      <c r="C23" s="195"/>
      <c r="D23" s="195"/>
      <c r="E23" s="195"/>
      <c r="F23" s="195"/>
      <c r="G23" s="195"/>
      <c r="H23" s="195"/>
      <c r="I23" s="195"/>
      <c r="K23" s="196"/>
      <c r="L23" s="196"/>
      <c r="M23" s="196"/>
      <c r="N23" s="196"/>
      <c r="O23" s="196"/>
      <c r="P23" s="196"/>
      <c r="Q23" s="196"/>
      <c r="S23" s="196"/>
      <c r="T23" s="196"/>
      <c r="U23" s="196"/>
      <c r="V23" s="196"/>
      <c r="W23" s="196"/>
      <c r="X23" s="196"/>
      <c r="Y23" s="196"/>
      <c r="AA23" s="196"/>
      <c r="AB23" s="196"/>
      <c r="AC23" s="196"/>
      <c r="AD23" s="196"/>
      <c r="AE23" s="196"/>
      <c r="AF23" s="196"/>
      <c r="AG23" s="196"/>
      <c r="AI23" s="163"/>
      <c r="AJ23" s="163"/>
      <c r="AK23" s="163"/>
      <c r="AL23" s="163"/>
      <c r="AM23" s="163"/>
      <c r="AN23" s="163"/>
      <c r="AO23" s="163"/>
      <c r="AQ23" s="194"/>
      <c r="AR23" s="194"/>
      <c r="AS23" s="194"/>
      <c r="AT23" s="194"/>
      <c r="AU23" s="194"/>
      <c r="AV23" s="194"/>
      <c r="AW23" s="194"/>
      <c r="AY23" s="163"/>
      <c r="AZ23" s="163"/>
      <c r="BA23" s="163"/>
      <c r="BB23" s="163"/>
      <c r="BC23" s="163"/>
      <c r="BD23" s="163"/>
      <c r="BE23" s="163"/>
    </row>
    <row r="24" spans="3:57" ht="25.9" customHeight="1" x14ac:dyDescent="0.25">
      <c r="C24" s="195"/>
      <c r="D24" s="195"/>
      <c r="E24" s="195"/>
      <c r="F24" s="195"/>
      <c r="G24" s="195"/>
      <c r="H24" s="195"/>
      <c r="I24" s="195"/>
      <c r="K24" s="196"/>
      <c r="L24" s="196"/>
      <c r="M24" s="196"/>
      <c r="N24" s="196"/>
      <c r="O24" s="196"/>
      <c r="P24" s="196"/>
      <c r="Q24" s="196"/>
      <c r="S24" s="196"/>
      <c r="T24" s="196"/>
      <c r="U24" s="196"/>
      <c r="V24" s="196"/>
      <c r="W24" s="196"/>
      <c r="X24" s="196"/>
      <c r="Y24" s="196"/>
      <c r="AA24" s="196"/>
      <c r="AB24" s="196"/>
      <c r="AC24" s="196"/>
      <c r="AD24" s="196"/>
      <c r="AE24" s="196"/>
      <c r="AF24" s="196"/>
      <c r="AG24" s="196"/>
      <c r="AI24" s="163"/>
      <c r="AJ24" s="163"/>
      <c r="AK24" s="163"/>
      <c r="AL24" s="163"/>
      <c r="AM24" s="163"/>
      <c r="AN24" s="163"/>
      <c r="AO24" s="163"/>
      <c r="AQ24" s="194"/>
      <c r="AR24" s="194"/>
      <c r="AS24" s="194"/>
      <c r="AT24" s="194"/>
      <c r="AU24" s="194"/>
      <c r="AV24" s="194"/>
      <c r="AW24" s="194"/>
      <c r="AY24" s="163"/>
      <c r="AZ24" s="163"/>
      <c r="BA24" s="163"/>
      <c r="BB24" s="163"/>
      <c r="BC24" s="163"/>
      <c r="BD24" s="163"/>
      <c r="BE24" s="163"/>
    </row>
    <row r="25" spans="3:57" ht="25.9" customHeight="1" x14ac:dyDescent="0.25">
      <c r="K25" s="196"/>
      <c r="L25" s="196"/>
      <c r="M25" s="196"/>
      <c r="N25" s="196"/>
      <c r="O25" s="196"/>
      <c r="P25" s="196"/>
      <c r="Q25" s="196"/>
      <c r="S25" s="196"/>
      <c r="T25" s="196"/>
      <c r="U25" s="196"/>
      <c r="V25" s="196"/>
      <c r="W25" s="196"/>
      <c r="X25" s="196"/>
      <c r="Y25" s="196"/>
      <c r="AA25" s="196"/>
      <c r="AB25" s="196"/>
      <c r="AC25" s="196"/>
      <c r="AD25" s="196"/>
      <c r="AE25" s="196"/>
      <c r="AF25" s="196"/>
      <c r="AG25" s="196"/>
      <c r="AI25" s="163"/>
      <c r="AJ25" s="163"/>
      <c r="AK25" s="163"/>
      <c r="AL25" s="163"/>
      <c r="AM25" s="163"/>
      <c r="AN25" s="163"/>
      <c r="AO25" s="163"/>
      <c r="AQ25" s="194"/>
      <c r="AR25" s="194"/>
      <c r="AS25" s="194"/>
      <c r="AT25" s="194"/>
      <c r="AU25" s="194"/>
      <c r="AV25" s="194"/>
      <c r="AW25" s="194"/>
      <c r="AY25" s="163"/>
      <c r="AZ25" s="163"/>
      <c r="BA25" s="163"/>
      <c r="BB25" s="163"/>
      <c r="BC25" s="163"/>
      <c r="BD25" s="163"/>
      <c r="BE25" s="163"/>
    </row>
    <row r="26" spans="3:57" ht="25.9" customHeight="1" x14ac:dyDescent="0.25">
      <c r="K26" s="196"/>
      <c r="L26" s="196"/>
      <c r="M26" s="196"/>
      <c r="N26" s="196"/>
      <c r="O26" s="196"/>
      <c r="P26" s="196"/>
      <c r="Q26" s="196"/>
      <c r="S26" s="196"/>
      <c r="T26" s="196"/>
      <c r="U26" s="196"/>
      <c r="V26" s="196"/>
      <c r="W26" s="196"/>
      <c r="X26" s="196"/>
      <c r="Y26" s="196"/>
      <c r="AA26" s="196"/>
      <c r="AB26" s="196"/>
      <c r="AC26" s="196"/>
      <c r="AD26" s="196"/>
      <c r="AE26" s="196"/>
      <c r="AF26" s="196"/>
      <c r="AG26" s="196"/>
      <c r="AI26" s="163"/>
      <c r="AJ26" s="163"/>
      <c r="AK26" s="163"/>
      <c r="AL26" s="163"/>
      <c r="AM26" s="163"/>
      <c r="AN26" s="163"/>
      <c r="AO26" s="163"/>
      <c r="AQ26" s="163"/>
      <c r="AR26" s="163"/>
      <c r="AS26" s="163"/>
      <c r="AT26" s="163"/>
      <c r="AU26" s="163"/>
      <c r="AV26" s="163"/>
      <c r="AW26" s="163"/>
      <c r="AY26" s="163"/>
      <c r="AZ26" s="163"/>
      <c r="BA26" s="163"/>
      <c r="BB26" s="163"/>
      <c r="BC26" s="163"/>
      <c r="BD26" s="163"/>
      <c r="BE26" s="163"/>
    </row>
    <row r="27" spans="3:57" ht="25.9" customHeight="1" x14ac:dyDescent="0.25">
      <c r="K27" s="196"/>
      <c r="L27" s="196"/>
      <c r="M27" s="196"/>
      <c r="N27" s="196"/>
      <c r="O27" s="196"/>
      <c r="P27" s="196"/>
      <c r="Q27" s="196"/>
      <c r="S27" s="196"/>
      <c r="T27" s="196"/>
      <c r="U27" s="196"/>
      <c r="V27" s="196"/>
      <c r="W27" s="196"/>
      <c r="X27" s="196"/>
      <c r="Y27" s="196"/>
      <c r="AA27" s="196"/>
      <c r="AB27" s="196"/>
      <c r="AC27" s="196"/>
      <c r="AD27" s="196"/>
      <c r="AE27" s="196"/>
      <c r="AF27" s="196"/>
      <c r="AG27" s="196"/>
      <c r="AI27" s="163"/>
      <c r="AJ27" s="163"/>
      <c r="AK27" s="163"/>
      <c r="AL27" s="163"/>
      <c r="AM27" s="163"/>
      <c r="AN27" s="163"/>
      <c r="AO27" s="163"/>
      <c r="AQ27" s="163"/>
      <c r="AR27" s="163"/>
      <c r="AS27" s="163"/>
      <c r="AT27" s="163"/>
      <c r="AU27" s="163"/>
      <c r="AV27" s="163"/>
      <c r="AW27" s="163"/>
      <c r="AY27" s="163"/>
      <c r="AZ27" s="163"/>
      <c r="BA27" s="163"/>
      <c r="BB27" s="163"/>
      <c r="BC27" s="163"/>
      <c r="BD27" s="163"/>
      <c r="BE27" s="163"/>
    </row>
    <row r="28" spans="3:57" ht="25.9" customHeight="1" x14ac:dyDescent="0.25">
      <c r="K28" s="196"/>
      <c r="L28" s="196"/>
      <c r="M28" s="196"/>
      <c r="N28" s="196"/>
      <c r="O28" s="196"/>
      <c r="P28" s="196"/>
      <c r="Q28" s="196"/>
      <c r="S28" s="196"/>
      <c r="T28" s="196"/>
      <c r="U28" s="196"/>
      <c r="V28" s="196"/>
      <c r="W28" s="196"/>
      <c r="X28" s="196"/>
      <c r="Y28" s="196"/>
      <c r="AA28" s="196"/>
      <c r="AB28" s="196"/>
      <c r="AC28" s="196"/>
      <c r="AD28" s="196"/>
      <c r="AE28" s="196"/>
      <c r="AF28" s="196"/>
      <c r="AG28" s="196"/>
      <c r="AI28" s="163"/>
      <c r="AJ28" s="163"/>
      <c r="AK28" s="163"/>
      <c r="AL28" s="163"/>
      <c r="AM28" s="163"/>
      <c r="AN28" s="163"/>
      <c r="AO28" s="163"/>
      <c r="AQ28" s="163"/>
      <c r="AR28" s="163"/>
      <c r="AS28" s="163"/>
      <c r="AT28" s="163"/>
      <c r="AU28" s="163"/>
      <c r="AV28" s="163"/>
      <c r="AW28" s="163"/>
      <c r="AY28" s="163"/>
      <c r="AZ28" s="163"/>
      <c r="BA28" s="163"/>
      <c r="BB28" s="163"/>
      <c r="BC28" s="163"/>
      <c r="BD28" s="163"/>
      <c r="BE28" s="163"/>
    </row>
    <row r="29" spans="3:57" ht="25.9" customHeight="1" x14ac:dyDescent="0.25">
      <c r="S29" s="196"/>
      <c r="T29" s="196"/>
      <c r="U29" s="196"/>
      <c r="V29" s="196"/>
      <c r="W29" s="196"/>
      <c r="X29" s="196"/>
      <c r="Y29" s="196"/>
      <c r="AA29" s="196"/>
      <c r="AB29" s="196"/>
      <c r="AC29" s="196"/>
      <c r="AD29" s="196"/>
      <c r="AE29" s="196"/>
      <c r="AF29" s="196"/>
      <c r="AG29" s="196"/>
    </row>
    <row r="30" spans="3:57" ht="25.9" customHeight="1" x14ac:dyDescent="0.25">
      <c r="S30" s="196"/>
      <c r="T30" s="196"/>
      <c r="U30" s="196"/>
      <c r="V30" s="196"/>
      <c r="W30" s="196"/>
      <c r="X30" s="196"/>
      <c r="Y30" s="196"/>
      <c r="AA30" s="196"/>
      <c r="AB30" s="196"/>
      <c r="AC30" s="196"/>
      <c r="AD30" s="196"/>
      <c r="AE30" s="196"/>
      <c r="AF30" s="196"/>
      <c r="AG30" s="196"/>
    </row>
    <row r="31" spans="3:57" ht="25.9" customHeight="1" x14ac:dyDescent="0.25">
      <c r="AA31" s="163"/>
      <c r="AB31" s="163"/>
      <c r="AC31" s="163"/>
      <c r="AD31" s="163"/>
      <c r="AE31" s="163"/>
      <c r="AF31" s="163"/>
      <c r="AG31" s="163"/>
    </row>
    <row r="32" spans="3:57" ht="25.9" customHeight="1" x14ac:dyDescent="0.25">
      <c r="AA32" s="163"/>
      <c r="AB32" s="163"/>
      <c r="AC32" s="163"/>
      <c r="AD32" s="163"/>
      <c r="AE32" s="163"/>
      <c r="AF32" s="163"/>
      <c r="AG32" s="163"/>
    </row>
    <row r="33" spans="27:33" ht="25.9" customHeight="1" x14ac:dyDescent="0.25">
      <c r="AA33" s="163"/>
      <c r="AB33" s="163"/>
      <c r="AC33" s="163"/>
      <c r="AD33" s="163"/>
      <c r="AE33" s="163"/>
      <c r="AF33" s="163"/>
      <c r="AG33" s="163"/>
    </row>
    <row r="34" spans="27:33" ht="25.9" customHeight="1" x14ac:dyDescent="0.25">
      <c r="AA34" s="163"/>
      <c r="AB34" s="163"/>
      <c r="AC34" s="163"/>
      <c r="AD34" s="163"/>
      <c r="AE34" s="163"/>
      <c r="AF34" s="163"/>
      <c r="AG34" s="163"/>
    </row>
    <row r="35" spans="27:33" ht="25.9" customHeight="1" x14ac:dyDescent="0.25">
      <c r="AA35" s="163"/>
      <c r="AB35" s="163"/>
      <c r="AC35" s="163"/>
      <c r="AD35" s="163"/>
      <c r="AE35" s="163"/>
      <c r="AF35" s="163"/>
      <c r="AG35" s="163"/>
    </row>
    <row r="36" spans="27:33" ht="25.9" customHeight="1" x14ac:dyDescent="0.25">
      <c r="AA36" s="163"/>
      <c r="AB36" s="163"/>
      <c r="AC36" s="163"/>
      <c r="AD36" s="163"/>
      <c r="AE36" s="163"/>
      <c r="AF36" s="163"/>
      <c r="AG36" s="163"/>
    </row>
    <row r="37" spans="27:33" ht="25.9" customHeight="1" x14ac:dyDescent="0.25"/>
    <row r="38" spans="27:33" ht="25.9" customHeight="1" x14ac:dyDescent="0.25"/>
    <row r="39" spans="27:33" ht="25.9" customHeight="1" x14ac:dyDescent="0.25"/>
    <row r="40" spans="27:33" ht="25.9" customHeight="1" x14ac:dyDescent="0.25"/>
    <row r="41" spans="27:33" ht="25.9" customHeight="1" x14ac:dyDescent="0.25"/>
    <row r="42" spans="27:33" ht="25.9" customHeight="1" x14ac:dyDescent="0.25"/>
    <row r="43" spans="27:33" ht="25.9" customHeight="1" x14ac:dyDescent="0.25"/>
    <row r="44" spans="27:33" ht="25.9" customHeight="1" x14ac:dyDescent="0.25"/>
    <row r="45" spans="27:33" ht="25.9" customHeight="1" x14ac:dyDescent="0.25"/>
    <row r="46" spans="27:33" ht="25.9" customHeight="1" x14ac:dyDescent="0.25"/>
    <row r="47" spans="27:33" ht="25.9" customHeight="1" x14ac:dyDescent="0.25"/>
    <row r="48" spans="27:33" ht="25.9" customHeight="1" x14ac:dyDescent="0.25"/>
    <row r="49" ht="25.9" customHeight="1" x14ac:dyDescent="0.25"/>
    <row r="50" ht="25.9" customHeight="1" x14ac:dyDescent="0.25"/>
    <row r="51" ht="25.9" customHeight="1" x14ac:dyDescent="0.25"/>
  </sheetData>
  <sheetProtection algorithmName="SHA-512" hashValue="A3lZ4F+rnxGQ8c2EW4pM3CjV8YBP3RoEuGRCDz8MrZ/mjMfqRHniNn2jeddeBOzGcj9ExqCjcBgfC/AkvglXOA==" saltValue="1WQOPhB6NGghf2ZMmCr0lQ==" spinCount="100000" sheet="1" objects="1" scenarios="1" selectLockedCells="1" autoFilter="0"/>
  <mergeCells count="17">
    <mergeCell ref="AQ16:AW25"/>
    <mergeCell ref="AI16:AO20"/>
    <mergeCell ref="AA14:AG14"/>
    <mergeCell ref="B10:BF10"/>
    <mergeCell ref="C16:I24"/>
    <mergeCell ref="K16:Q28"/>
    <mergeCell ref="C14:I14"/>
    <mergeCell ref="K14:Q14"/>
    <mergeCell ref="S14:Y14"/>
    <mergeCell ref="AY16:BE19"/>
    <mergeCell ref="S16:Y30"/>
    <mergeCell ref="AA16:AG30"/>
    <mergeCell ref="O1:AR8"/>
    <mergeCell ref="AI14:AO14"/>
    <mergeCell ref="AQ14:AW14"/>
    <mergeCell ref="B9:BF9"/>
    <mergeCell ref="AY14:BE14"/>
  </mergeCells>
  <hyperlinks>
    <hyperlink ref="B11" r:id="rId1" xr:uid="{DC6CE6F7-90D9-664E-BE46-3966DABD0D15}"/>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15CE6-0A51-475F-A504-D356591AF3EF}">
  <sheetPr codeName="wksSetUp"/>
  <dimension ref="A1:J51"/>
  <sheetViews>
    <sheetView showGridLines="0" showRowColHeaders="0" workbookViewId="0">
      <pane ySplit="1" topLeftCell="A2" activePane="bottomLeft" state="frozen"/>
      <selection pane="bottomLeft" activeCell="D28" sqref="D28"/>
    </sheetView>
  </sheetViews>
  <sheetFormatPr defaultColWidth="8.7109375" defaultRowHeight="12" x14ac:dyDescent="0.25"/>
  <cols>
    <col min="1" max="2" width="2.42578125" style="2" customWidth="1"/>
    <col min="3" max="3" width="40" style="2" customWidth="1"/>
    <col min="4" max="4" width="25.7109375" style="3" customWidth="1"/>
    <col min="5" max="5" width="1.28515625" style="2" customWidth="1"/>
    <col min="6" max="6" width="13.7109375" style="2" bestFit="1" customWidth="1"/>
    <col min="7" max="7" width="7" style="2" customWidth="1"/>
    <col min="8" max="8" width="2.140625" style="2" customWidth="1"/>
    <col min="9" max="9" width="8.7109375" style="2"/>
    <col min="10" max="10" width="55.140625" style="2" bestFit="1" customWidth="1"/>
    <col min="11" max="16384" width="8.7109375" style="2"/>
  </cols>
  <sheetData>
    <row r="1" spans="1:10" ht="28.5" x14ac:dyDescent="0.25">
      <c r="A1" s="86" t="str">
        <f>CoName&amp;" - Setup &amp; Key Assumptions"</f>
        <v>Cash Lifeboat - Setup &amp; Key Assumptions</v>
      </c>
      <c r="B1" s="87"/>
      <c r="C1" s="87"/>
      <c r="D1" s="88"/>
      <c r="E1" s="87"/>
      <c r="F1" s="87"/>
      <c r="G1" s="89" t="str">
        <f ca="1">"Today is: "&amp;TEXT(DateToday,"ddd d mmm yyyy")</f>
        <v>Today is: Sat 11 Apr 2020</v>
      </c>
      <c r="H1" s="87"/>
      <c r="I1" s="87"/>
      <c r="J1" s="87"/>
    </row>
    <row r="2" spans="1:10" s="4" customFormat="1" ht="4.9000000000000004" customHeight="1" x14ac:dyDescent="0.25">
      <c r="A2" s="90"/>
      <c r="B2" s="90"/>
      <c r="C2" s="91"/>
      <c r="D2" s="5"/>
      <c r="E2" s="92"/>
      <c r="F2" s="92"/>
      <c r="G2" s="90"/>
      <c r="H2" s="90"/>
      <c r="I2" s="90"/>
      <c r="J2" s="90"/>
    </row>
    <row r="3" spans="1:10" ht="19.149999999999999" customHeight="1" x14ac:dyDescent="0.25">
      <c r="A3" s="87"/>
      <c r="B3" s="87"/>
      <c r="C3" s="173" t="s">
        <v>28</v>
      </c>
      <c r="D3" s="87"/>
      <c r="E3" s="93"/>
      <c r="F3" s="93"/>
      <c r="G3" s="87"/>
      <c r="H3" s="87"/>
      <c r="I3" s="87"/>
      <c r="J3" s="87"/>
    </row>
    <row r="4" spans="1:10" ht="15" customHeight="1" x14ac:dyDescent="0.25">
      <c r="A4" s="87"/>
      <c r="B4" s="87"/>
      <c r="C4" s="185" t="s">
        <v>161</v>
      </c>
      <c r="D4" s="87"/>
      <c r="E4" s="87"/>
      <c r="F4" s="93"/>
      <c r="G4" s="87"/>
      <c r="H4" s="87"/>
      <c r="I4" s="87"/>
      <c r="J4" s="87"/>
    </row>
    <row r="5" spans="1:10" ht="28.15" customHeight="1" x14ac:dyDescent="0.25">
      <c r="A5" s="87"/>
      <c r="B5" s="87"/>
      <c r="C5" s="87"/>
      <c r="D5" s="87"/>
      <c r="E5" s="87"/>
      <c r="F5" s="93"/>
      <c r="G5" s="87"/>
      <c r="H5" s="87"/>
      <c r="I5" s="87"/>
      <c r="J5" s="87"/>
    </row>
    <row r="6" spans="1:10" s="4" customFormat="1" ht="14.25" x14ac:dyDescent="0.25">
      <c r="A6" s="90"/>
      <c r="B6" s="90"/>
      <c r="C6" s="173" t="s">
        <v>52</v>
      </c>
      <c r="D6" s="5"/>
      <c r="E6" s="92"/>
      <c r="F6" s="92"/>
      <c r="G6" s="90"/>
      <c r="H6" s="90"/>
      <c r="I6" s="90"/>
      <c r="J6" s="90"/>
    </row>
    <row r="7" spans="1:10" ht="15" customHeight="1" x14ac:dyDescent="0.25">
      <c r="A7" s="87"/>
      <c r="B7" s="87"/>
      <c r="C7" s="6">
        <v>43922</v>
      </c>
      <c r="D7" s="94" t="str">
        <f>IF(DateStart="","","ASSUMPTION: "&amp;CoName&amp;" Planning Start Date is: "&amp;TEXT(DatePlanStart,"ddd d mmm yyyy"))</f>
        <v>ASSUMPTION: Cash Lifeboat Planning Start Date is: Wed 1 Apr 2020</v>
      </c>
      <c r="E7" s="93"/>
      <c r="F7" s="93"/>
      <c r="G7" s="87"/>
      <c r="H7" s="87"/>
      <c r="I7" s="87"/>
      <c r="J7" s="87"/>
    </row>
    <row r="8" spans="1:10" s="4" customFormat="1" x14ac:dyDescent="0.25">
      <c r="A8" s="90"/>
      <c r="B8" s="90"/>
      <c r="C8" s="91"/>
      <c r="D8" s="5"/>
      <c r="E8" s="92"/>
      <c r="F8" s="92"/>
      <c r="G8" s="90"/>
      <c r="H8" s="90"/>
      <c r="I8" s="90"/>
      <c r="J8" s="90"/>
    </row>
    <row r="9" spans="1:10" ht="14.25" x14ac:dyDescent="0.25">
      <c r="A9" s="87"/>
      <c r="B9" s="87"/>
      <c r="C9" s="173" t="s">
        <v>53</v>
      </c>
      <c r="D9" s="87"/>
      <c r="E9" s="93"/>
      <c r="F9" s="93"/>
      <c r="G9" s="87"/>
      <c r="H9" s="87"/>
      <c r="I9" s="87"/>
      <c r="J9" s="87"/>
    </row>
    <row r="10" spans="1:10" x14ac:dyDescent="0.25">
      <c r="A10" s="87"/>
      <c r="B10" s="87"/>
      <c r="C10" s="9">
        <v>43932</v>
      </c>
      <c r="D10" s="87"/>
      <c r="E10" s="93"/>
      <c r="F10" s="93"/>
      <c r="G10" s="87"/>
      <c r="H10" s="87"/>
      <c r="I10" s="87"/>
      <c r="J10" s="87"/>
    </row>
    <row r="11" spans="1:10" x14ac:dyDescent="0.25">
      <c r="A11" s="87"/>
      <c r="B11" s="87"/>
      <c r="C11" s="87"/>
      <c r="D11" s="87"/>
      <c r="E11" s="93"/>
      <c r="F11" s="93"/>
      <c r="G11" s="87"/>
      <c r="H11" s="87"/>
      <c r="I11" s="87"/>
      <c r="J11" s="87"/>
    </row>
    <row r="12" spans="1:10" x14ac:dyDescent="0.25">
      <c r="A12" s="87"/>
      <c r="B12" s="87"/>
      <c r="C12" s="87"/>
      <c r="D12" s="87"/>
      <c r="E12" s="93"/>
      <c r="F12" s="93"/>
      <c r="G12" s="87"/>
      <c r="H12" s="87"/>
      <c r="I12" s="87"/>
      <c r="J12" s="87"/>
    </row>
    <row r="13" spans="1:10" s="4" customFormat="1" x14ac:dyDescent="0.25">
      <c r="A13" s="90"/>
      <c r="B13" s="90"/>
      <c r="C13" s="91"/>
      <c r="D13" s="5"/>
      <c r="E13" s="92"/>
      <c r="F13" s="93"/>
      <c r="G13" s="87"/>
      <c r="H13" s="87"/>
      <c r="I13" s="87"/>
      <c r="J13" s="87"/>
    </row>
    <row r="14" spans="1:10" ht="25.9" customHeight="1" x14ac:dyDescent="0.25">
      <c r="A14" s="87"/>
      <c r="B14" s="87"/>
      <c r="C14" s="95" t="s">
        <v>98</v>
      </c>
      <c r="D14" s="7" t="s">
        <v>99</v>
      </c>
      <c r="E14" s="93"/>
      <c r="F14" s="93"/>
      <c r="G14" s="87"/>
      <c r="H14" s="87"/>
      <c r="I14" s="87"/>
      <c r="J14" s="87"/>
    </row>
    <row r="15" spans="1:10" ht="18.399999999999999" customHeight="1" x14ac:dyDescent="0.25">
      <c r="A15" s="87"/>
      <c r="B15" s="87"/>
      <c r="C15" s="155" t="s">
        <v>162</v>
      </c>
      <c r="D15" s="8">
        <v>0.25</v>
      </c>
      <c r="E15" s="93"/>
      <c r="F15" s="93"/>
      <c r="G15" s="87"/>
      <c r="H15" s="87"/>
      <c r="I15" s="87"/>
      <c r="J15" s="87"/>
    </row>
    <row r="16" spans="1:10" ht="18.399999999999999" customHeight="1" x14ac:dyDescent="0.25">
      <c r="A16" s="87"/>
      <c r="B16" s="87"/>
      <c r="C16" s="155" t="s">
        <v>163</v>
      </c>
      <c r="D16" s="8">
        <v>0.15</v>
      </c>
      <c r="E16" s="93"/>
      <c r="F16" s="93"/>
      <c r="G16" s="87"/>
      <c r="H16" s="87"/>
      <c r="I16" s="87"/>
      <c r="J16" s="87"/>
    </row>
    <row r="17" spans="1:10" ht="18.399999999999999" customHeight="1" x14ac:dyDescent="0.25">
      <c r="A17" s="87"/>
      <c r="B17" s="87"/>
      <c r="C17" s="155"/>
      <c r="D17" s="8"/>
      <c r="E17" s="93"/>
      <c r="F17" s="93"/>
      <c r="G17" s="87"/>
      <c r="H17" s="87"/>
      <c r="I17" s="87"/>
      <c r="J17" s="87"/>
    </row>
    <row r="18" spans="1:10" ht="18.399999999999999" customHeight="1" x14ac:dyDescent="0.25">
      <c r="A18" s="87"/>
      <c r="B18" s="87"/>
      <c r="C18" s="155"/>
      <c r="D18" s="8"/>
      <c r="E18" s="93"/>
      <c r="F18" s="93"/>
      <c r="G18" s="87"/>
      <c r="H18" s="87"/>
      <c r="I18" s="87"/>
      <c r="J18" s="87"/>
    </row>
    <row r="19" spans="1:10" ht="18.399999999999999" customHeight="1" x14ac:dyDescent="0.25">
      <c r="A19" s="87"/>
      <c r="B19" s="87"/>
      <c r="C19" s="155"/>
      <c r="D19" s="8"/>
      <c r="E19" s="93"/>
      <c r="F19" s="93"/>
      <c r="G19" s="87"/>
      <c r="H19" s="87"/>
      <c r="I19" s="87"/>
      <c r="J19" s="87"/>
    </row>
    <row r="20" spans="1:10" ht="18.399999999999999" customHeight="1" x14ac:dyDescent="0.25">
      <c r="A20" s="87"/>
      <c r="B20" s="87"/>
      <c r="C20" s="155"/>
      <c r="D20" s="8"/>
      <c r="E20" s="93"/>
      <c r="F20" s="93"/>
      <c r="G20" s="87"/>
      <c r="H20" s="87"/>
      <c r="I20" s="87"/>
      <c r="J20" s="87"/>
    </row>
    <row r="21" spans="1:10" ht="18.399999999999999" customHeight="1" x14ac:dyDescent="0.25">
      <c r="A21" s="87"/>
      <c r="B21" s="87"/>
      <c r="C21" s="155"/>
      <c r="D21" s="8"/>
      <c r="E21" s="93"/>
      <c r="F21" s="93"/>
      <c r="G21" s="87"/>
      <c r="H21" s="87"/>
      <c r="I21" s="87"/>
      <c r="J21" s="87"/>
    </row>
    <row r="22" spans="1:10" ht="18.399999999999999" customHeight="1" x14ac:dyDescent="0.25">
      <c r="A22" s="87"/>
      <c r="B22" s="87"/>
      <c r="C22" s="155"/>
      <c r="D22" s="8"/>
      <c r="E22" s="93"/>
      <c r="F22" s="93"/>
      <c r="G22" s="87"/>
      <c r="H22" s="87"/>
      <c r="I22" s="87"/>
      <c r="J22" s="87"/>
    </row>
    <row r="23" spans="1:10" ht="18.399999999999999" customHeight="1" x14ac:dyDescent="0.25">
      <c r="A23" s="87"/>
      <c r="B23" s="87"/>
      <c r="C23" s="155"/>
      <c r="D23" s="8"/>
      <c r="E23" s="93"/>
      <c r="F23" s="93"/>
      <c r="G23" s="87"/>
      <c r="H23" s="87"/>
      <c r="I23" s="87"/>
      <c r="J23" s="87"/>
    </row>
    <row r="24" spans="1:10" ht="18.399999999999999" customHeight="1" x14ac:dyDescent="0.25">
      <c r="A24" s="87"/>
      <c r="B24" s="87"/>
      <c r="C24" s="155"/>
      <c r="D24" s="8"/>
      <c r="E24" s="93"/>
      <c r="F24" s="93"/>
      <c r="G24" s="87"/>
      <c r="H24" s="87"/>
      <c r="I24" s="87"/>
      <c r="J24" s="87"/>
    </row>
    <row r="25" spans="1:10" x14ac:dyDescent="0.25">
      <c r="A25" s="87"/>
      <c r="B25" s="87"/>
      <c r="C25" s="87"/>
      <c r="D25" s="87"/>
      <c r="E25" s="87"/>
      <c r="F25" s="87"/>
      <c r="G25" s="87"/>
      <c r="H25" s="87"/>
      <c r="I25" s="87"/>
      <c r="J25" s="87"/>
    </row>
    <row r="26" spans="1:10" s="4" customFormat="1" x14ac:dyDescent="0.25">
      <c r="A26" s="90"/>
      <c r="B26" s="90"/>
      <c r="C26" s="90"/>
      <c r="D26" s="90"/>
      <c r="E26" s="90"/>
      <c r="F26" s="90"/>
      <c r="G26" s="90"/>
      <c r="H26" s="90"/>
      <c r="I26" s="90"/>
      <c r="J26" s="90"/>
    </row>
    <row r="27" spans="1:10" ht="14.25" x14ac:dyDescent="0.25">
      <c r="A27" s="87"/>
      <c r="B27" s="87"/>
      <c r="C27" s="173" t="str">
        <f>"Bank Balance as at:"&amp;TEXT(DateDefault,"d mmmm yyyy")</f>
        <v>Bank Balance as at:1 April 2020</v>
      </c>
      <c r="D27" s="88"/>
      <c r="E27" s="93"/>
      <c r="F27" s="93"/>
      <c r="G27" s="87"/>
      <c r="H27" s="87"/>
      <c r="I27" s="87"/>
      <c r="J27" s="87"/>
    </row>
    <row r="28" spans="1:10" s="4" customFormat="1" ht="18" customHeight="1" x14ac:dyDescent="0.25">
      <c r="A28" s="90"/>
      <c r="B28" s="90"/>
      <c r="C28" s="10">
        <v>0</v>
      </c>
      <c r="D28" s="96"/>
      <c r="E28" s="92"/>
      <c r="F28" s="92"/>
      <c r="G28" s="90"/>
      <c r="H28" s="90"/>
      <c r="I28" s="90"/>
      <c r="J28" s="90"/>
    </row>
    <row r="29" spans="1:10" x14ac:dyDescent="0.25">
      <c r="A29" s="87"/>
      <c r="B29" s="87"/>
      <c r="C29" s="87"/>
      <c r="D29" s="88"/>
      <c r="E29" s="93"/>
      <c r="F29" s="93"/>
      <c r="G29" s="87"/>
      <c r="H29" s="87"/>
      <c r="I29" s="87"/>
      <c r="J29" s="87"/>
    </row>
    <row r="30" spans="1:10" s="4" customFormat="1" x14ac:dyDescent="0.25">
      <c r="A30" s="90"/>
      <c r="B30" s="90"/>
      <c r="C30" s="90"/>
      <c r="D30" s="90"/>
      <c r="E30" s="92"/>
      <c r="F30" s="92"/>
      <c r="G30" s="90"/>
      <c r="H30" s="90"/>
      <c r="I30" s="90"/>
      <c r="J30" s="90"/>
    </row>
    <row r="31" spans="1:10" s="4" customFormat="1" ht="14.25" x14ac:dyDescent="0.25">
      <c r="A31" s="90"/>
      <c r="B31" s="90"/>
      <c r="C31" s="173" t="s">
        <v>101</v>
      </c>
      <c r="D31" s="90"/>
      <c r="E31" s="92"/>
      <c r="F31" s="92"/>
      <c r="G31" s="90"/>
      <c r="H31" s="90"/>
      <c r="I31" s="90"/>
      <c r="J31" s="90"/>
    </row>
    <row r="32" spans="1:10" ht="19.149999999999999" customHeight="1" x14ac:dyDescent="0.25">
      <c r="A32" s="87"/>
      <c r="B32" s="87"/>
      <c r="C32" s="11">
        <v>0.2</v>
      </c>
      <c r="D32" s="88"/>
      <c r="E32" s="93"/>
      <c r="F32" s="93"/>
      <c r="G32" s="87"/>
      <c r="H32" s="87"/>
      <c r="I32" s="87"/>
      <c r="J32" s="87"/>
    </row>
    <row r="33" spans="1:10" s="4" customFormat="1" x14ac:dyDescent="0.25">
      <c r="A33" s="90"/>
      <c r="B33" s="90"/>
      <c r="C33" s="90"/>
      <c r="D33" s="90"/>
      <c r="E33" s="92"/>
      <c r="F33" s="92"/>
      <c r="G33" s="90"/>
      <c r="H33" s="90"/>
      <c r="I33" s="90"/>
      <c r="J33" s="90"/>
    </row>
    <row r="34" spans="1:10" x14ac:dyDescent="0.25">
      <c r="A34" s="87"/>
      <c r="B34" s="87"/>
      <c r="C34" s="87"/>
      <c r="D34" s="88"/>
      <c r="E34" s="93"/>
      <c r="F34" s="93"/>
      <c r="G34" s="87"/>
      <c r="H34" s="87"/>
      <c r="I34" s="87"/>
      <c r="J34" s="87"/>
    </row>
    <row r="35" spans="1:10" x14ac:dyDescent="0.25">
      <c r="A35" s="87"/>
      <c r="B35" s="87"/>
      <c r="C35" s="87"/>
      <c r="D35" s="87"/>
      <c r="E35" s="93"/>
      <c r="F35" s="93"/>
      <c r="G35" s="87"/>
      <c r="H35" s="87"/>
      <c r="I35" s="87"/>
      <c r="J35" s="87"/>
    </row>
    <row r="36" spans="1:10" ht="14.25" x14ac:dyDescent="0.25">
      <c r="A36" s="87"/>
      <c r="B36" s="87"/>
      <c r="C36" s="173" t="s">
        <v>154</v>
      </c>
      <c r="D36" s="5"/>
      <c r="E36" s="93"/>
      <c r="F36" s="93"/>
      <c r="G36" s="87"/>
      <c r="H36" s="87"/>
      <c r="I36" s="87"/>
      <c r="J36" s="87"/>
    </row>
    <row r="37" spans="1:10" ht="15" customHeight="1" x14ac:dyDescent="0.25">
      <c r="A37" s="87"/>
      <c r="B37" s="87"/>
      <c r="C37" s="11">
        <v>0.08</v>
      </c>
      <c r="D37" s="5"/>
      <c r="E37" s="93"/>
      <c r="F37" s="93"/>
      <c r="G37" s="87"/>
      <c r="H37" s="87"/>
      <c r="I37" s="87"/>
      <c r="J37" s="87"/>
    </row>
    <row r="38" spans="1:10" ht="15" customHeight="1" x14ac:dyDescent="0.25">
      <c r="A38" s="87"/>
      <c r="B38" s="87"/>
      <c r="C38" s="87"/>
      <c r="D38" s="87"/>
      <c r="E38" s="93"/>
      <c r="F38" s="93"/>
      <c r="G38" s="87"/>
      <c r="H38" s="87"/>
      <c r="I38" s="87"/>
      <c r="J38" s="87"/>
    </row>
    <row r="39" spans="1:10" x14ac:dyDescent="0.25">
      <c r="A39" s="87"/>
      <c r="B39" s="87"/>
      <c r="C39" s="96"/>
      <c r="D39" s="97"/>
      <c r="E39" s="93"/>
      <c r="F39" s="93"/>
      <c r="G39" s="87"/>
      <c r="H39" s="87"/>
      <c r="I39" s="87"/>
      <c r="J39" s="87"/>
    </row>
    <row r="40" spans="1:10" ht="14.25" x14ac:dyDescent="0.25">
      <c r="A40" s="87"/>
      <c r="B40" s="87"/>
      <c r="C40" s="173" t="s">
        <v>155</v>
      </c>
      <c r="D40" s="87"/>
      <c r="E40" s="93"/>
      <c r="F40" s="93"/>
      <c r="G40" s="87"/>
      <c r="H40" s="87"/>
      <c r="I40" s="87"/>
      <c r="J40" s="87"/>
    </row>
    <row r="41" spans="1:10" ht="16.149999999999999" customHeight="1" x14ac:dyDescent="0.25">
      <c r="A41" s="87"/>
      <c r="B41" s="87"/>
      <c r="C41" s="11">
        <v>0.03</v>
      </c>
      <c r="D41" s="98"/>
      <c r="E41" s="93"/>
      <c r="F41" s="93"/>
      <c r="G41" s="87"/>
      <c r="H41" s="87"/>
      <c r="I41" s="87"/>
      <c r="J41" s="87"/>
    </row>
    <row r="42" spans="1:10" x14ac:dyDescent="0.25">
      <c r="A42" s="87"/>
      <c r="B42" s="87"/>
      <c r="C42" s="93"/>
      <c r="D42" s="98"/>
      <c r="E42" s="93"/>
      <c r="F42" s="93"/>
      <c r="G42" s="87"/>
      <c r="H42" s="87"/>
      <c r="I42" s="87"/>
      <c r="J42" s="87"/>
    </row>
    <row r="43" spans="1:10" x14ac:dyDescent="0.25">
      <c r="A43" s="87"/>
      <c r="B43" s="87"/>
      <c r="C43" s="93"/>
      <c r="D43" s="98"/>
      <c r="E43" s="93"/>
      <c r="F43" s="93"/>
      <c r="G43" s="87"/>
      <c r="H43" s="87"/>
      <c r="I43" s="87"/>
      <c r="J43" s="87"/>
    </row>
    <row r="44" spans="1:10" x14ac:dyDescent="0.25">
      <c r="A44" s="87"/>
      <c r="B44" s="87"/>
      <c r="C44" s="93"/>
      <c r="D44" s="98"/>
      <c r="E44" s="93"/>
      <c r="F44" s="93"/>
      <c r="G44" s="87"/>
      <c r="H44" s="87"/>
      <c r="I44" s="87"/>
      <c r="J44" s="87"/>
    </row>
    <row r="45" spans="1:10" x14ac:dyDescent="0.25">
      <c r="A45" s="87"/>
      <c r="B45" s="87"/>
      <c r="C45" s="93"/>
      <c r="D45" s="98"/>
      <c r="E45" s="93"/>
      <c r="F45" s="93"/>
      <c r="G45" s="87"/>
      <c r="H45" s="87"/>
      <c r="I45" s="87"/>
      <c r="J45" s="87"/>
    </row>
    <row r="46" spans="1:10" x14ac:dyDescent="0.25">
      <c r="A46" s="87"/>
      <c r="B46" s="87"/>
      <c r="C46" s="93"/>
      <c r="D46" s="98"/>
      <c r="E46" s="93"/>
      <c r="F46" s="93"/>
      <c r="G46" s="87"/>
      <c r="H46" s="87"/>
      <c r="I46" s="87"/>
      <c r="J46" s="87"/>
    </row>
    <row r="47" spans="1:10" x14ac:dyDescent="0.25">
      <c r="A47" s="87"/>
      <c r="B47" s="87"/>
      <c r="C47" s="93"/>
      <c r="D47" s="98"/>
      <c r="E47" s="93"/>
      <c r="F47" s="93"/>
      <c r="G47" s="87"/>
      <c r="H47" s="87"/>
      <c r="I47" s="87"/>
      <c r="J47" s="87"/>
    </row>
    <row r="48" spans="1:10" x14ac:dyDescent="0.25">
      <c r="A48" s="87"/>
      <c r="B48" s="87"/>
      <c r="C48" s="93"/>
      <c r="D48" s="98"/>
      <c r="E48" s="93"/>
      <c r="F48" s="93"/>
      <c r="G48" s="87"/>
      <c r="H48" s="87"/>
      <c r="I48" s="87"/>
      <c r="J48" s="87"/>
    </row>
    <row r="49" spans="1:10" x14ac:dyDescent="0.25">
      <c r="A49" s="87"/>
      <c r="B49" s="87"/>
      <c r="C49" s="93"/>
      <c r="D49" s="98"/>
      <c r="E49" s="93"/>
      <c r="F49" s="93"/>
      <c r="G49" s="87"/>
      <c r="H49" s="87"/>
      <c r="I49" s="87"/>
      <c r="J49" s="87"/>
    </row>
    <row r="50" spans="1:10" x14ac:dyDescent="0.25">
      <c r="A50" s="87"/>
      <c r="B50" s="87"/>
      <c r="C50" s="93"/>
      <c r="D50" s="98"/>
      <c r="E50" s="93"/>
      <c r="F50" s="93"/>
      <c r="G50" s="87"/>
      <c r="H50" s="87"/>
      <c r="I50" s="87"/>
      <c r="J50" s="87"/>
    </row>
    <row r="51" spans="1:10" x14ac:dyDescent="0.25">
      <c r="A51" s="87"/>
      <c r="B51" s="87"/>
      <c r="C51" s="93"/>
      <c r="D51" s="98"/>
      <c r="E51" s="93"/>
      <c r="F51" s="93"/>
      <c r="G51" s="87"/>
      <c r="H51" s="87"/>
      <c r="I51" s="87"/>
      <c r="J51" s="87"/>
    </row>
  </sheetData>
  <sheetProtection algorithmName="SHA-512" hashValue="2j1wRihklPzdKILRcbneoovjZlT4+ttCXY6x/RER0yOFSOD9uUyNggSm3NilUnFXbMNLw1y5e/m04DY+g7kSpg==" saltValue="2khTbXxT9VLOzQuIxk3hJA==" spinCount="100000" sheet="1" objects="1" scenarios="1" selectLockedCells="1" autoFilter="0"/>
  <phoneticPr fontId="3"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wksInc">
    <pageSetUpPr fitToPage="1"/>
  </sheetPr>
  <dimension ref="A1:Z190"/>
  <sheetViews>
    <sheetView showGridLines="0" showRowColHeaders="0" zoomScaleNormal="100" workbookViewId="0">
      <pane xSplit="1" ySplit="1" topLeftCell="B2" activePane="bottomRight" state="frozen"/>
      <selection pane="topRight" activeCell="B1" sqref="B1"/>
      <selection pane="bottomLeft" activeCell="A2" sqref="A2"/>
      <selection pane="bottomRight" activeCell="R23" sqref="R23"/>
    </sheetView>
  </sheetViews>
  <sheetFormatPr defaultColWidth="9.140625" defaultRowHeight="12" x14ac:dyDescent="0.25"/>
  <cols>
    <col min="1" max="1" width="34" style="16" customWidth="1"/>
    <col min="2" max="14" width="10.7109375" style="16" customWidth="1"/>
    <col min="15" max="15" width="13.140625" style="16" hidden="1" customWidth="1"/>
    <col min="16" max="17" width="12.7109375" style="16" hidden="1" customWidth="1"/>
    <col min="18" max="19" width="14.7109375" style="16" customWidth="1"/>
    <col min="20" max="22" width="11.7109375" style="16" customWidth="1"/>
    <col min="23" max="16384" width="9.140625" style="16"/>
  </cols>
  <sheetData>
    <row r="1" spans="1:26" ht="28.15" customHeight="1" x14ac:dyDescent="0.25">
      <c r="A1" s="86" t="str">
        <f>CoName&amp;" - Income as at "&amp;TEXT(DateDefault,"dddd d mmmm yyyy")</f>
        <v>Cash Lifeboat - Income as at Wednesday 1 April 2020</v>
      </c>
      <c r="B1" s="99"/>
      <c r="C1" s="99"/>
      <c r="D1" s="99"/>
      <c r="E1" s="99"/>
      <c r="F1" s="99"/>
      <c r="G1" s="99"/>
      <c r="H1" s="99"/>
      <c r="I1" s="99"/>
      <c r="J1" s="99"/>
      <c r="K1" s="100"/>
      <c r="L1" s="99"/>
      <c r="M1" s="101" t="str">
        <f ca="1">SetUp!$G$1</f>
        <v>Today is: Sat 11 Apr 2020</v>
      </c>
      <c r="N1" s="100"/>
      <c r="O1" s="100"/>
      <c r="P1" s="99"/>
      <c r="Q1" s="99"/>
      <c r="R1" s="99"/>
      <c r="S1" s="99"/>
      <c r="T1" s="99"/>
      <c r="U1" s="99"/>
      <c r="V1" s="100"/>
      <c r="W1" s="100"/>
      <c r="X1" s="100"/>
      <c r="Y1" s="100"/>
      <c r="Z1" s="100"/>
    </row>
    <row r="2" spans="1:26" ht="3" customHeight="1" thickBot="1" x14ac:dyDescent="0.3">
      <c r="A2" s="100"/>
      <c r="B2" s="102"/>
      <c r="C2" s="102"/>
      <c r="D2" s="102"/>
      <c r="E2" s="102"/>
      <c r="F2" s="102"/>
      <c r="G2" s="102"/>
      <c r="H2" s="102"/>
      <c r="I2" s="102"/>
      <c r="J2" s="102"/>
      <c r="K2" s="102"/>
      <c r="L2" s="102"/>
      <c r="M2" s="102"/>
      <c r="N2" s="103"/>
      <c r="O2" s="103"/>
      <c r="P2" s="103"/>
      <c r="Q2" s="103"/>
      <c r="R2" s="100"/>
      <c r="S2" s="100"/>
      <c r="T2" s="100"/>
      <c r="U2" s="100"/>
      <c r="V2" s="100"/>
      <c r="W2" s="100"/>
      <c r="X2" s="100"/>
      <c r="Y2" s="104"/>
      <c r="Z2" s="104"/>
    </row>
    <row r="3" spans="1:26" ht="19.899999999999999" customHeight="1" thickBot="1" x14ac:dyDescent="0.3">
      <c r="A3" s="105"/>
      <c r="B3" s="33" t="s">
        <v>112</v>
      </c>
      <c r="C3" s="34"/>
      <c r="D3" s="34"/>
      <c r="E3" s="34"/>
      <c r="F3" s="34"/>
      <c r="G3" s="34"/>
      <c r="H3" s="34"/>
      <c r="I3" s="34"/>
      <c r="J3" s="34"/>
      <c r="K3" s="34"/>
      <c r="L3" s="34"/>
      <c r="M3" s="35"/>
      <c r="N3" s="100"/>
      <c r="O3" s="100"/>
      <c r="P3" s="100"/>
      <c r="Q3" s="100"/>
      <c r="R3" s="106"/>
      <c r="S3" s="100"/>
      <c r="T3" s="100"/>
      <c r="U3" s="100"/>
      <c r="V3" s="100"/>
      <c r="W3" s="100"/>
      <c r="X3" s="100"/>
      <c r="Y3" s="100"/>
      <c r="Z3" s="100"/>
    </row>
    <row r="4" spans="1:26" ht="24.4" customHeight="1" x14ac:dyDescent="0.25">
      <c r="A4" s="61" t="s">
        <v>104</v>
      </c>
      <c r="B4" s="20">
        <f>CashFlow!E4</f>
        <v>43922</v>
      </c>
      <c r="C4" s="20">
        <f>CashFlow!F4</f>
        <v>43952</v>
      </c>
      <c r="D4" s="20">
        <f>CashFlow!G4</f>
        <v>43983</v>
      </c>
      <c r="E4" s="20">
        <f>CashFlow!H4</f>
        <v>44013</v>
      </c>
      <c r="F4" s="20">
        <f>CashFlow!I4</f>
        <v>44044</v>
      </c>
      <c r="G4" s="20">
        <f>CashFlow!J4</f>
        <v>44075</v>
      </c>
      <c r="H4" s="20">
        <f>CashFlow!K4</f>
        <v>44105</v>
      </c>
      <c r="I4" s="20">
        <f>CashFlow!L4</f>
        <v>44136</v>
      </c>
      <c r="J4" s="20">
        <f>CashFlow!M4</f>
        <v>44166</v>
      </c>
      <c r="K4" s="20">
        <f>CashFlow!N4</f>
        <v>44197</v>
      </c>
      <c r="L4" s="20">
        <f>CashFlow!O4</f>
        <v>44228</v>
      </c>
      <c r="M4" s="20">
        <f>CashFlow!P4</f>
        <v>44256</v>
      </c>
      <c r="N4" s="17" t="s">
        <v>107</v>
      </c>
      <c r="O4" s="17" t="s">
        <v>108</v>
      </c>
      <c r="P4" s="20" t="s">
        <v>103</v>
      </c>
      <c r="Q4" s="20" t="s">
        <v>106</v>
      </c>
      <c r="R4" s="17" t="s">
        <v>109</v>
      </c>
      <c r="S4" s="100"/>
      <c r="T4" s="100"/>
      <c r="U4" s="100"/>
      <c r="V4" s="100"/>
      <c r="W4" s="100"/>
      <c r="X4" s="100"/>
      <c r="Y4" s="100"/>
      <c r="Z4" s="100"/>
    </row>
    <row r="5" spans="1:26" ht="19.899999999999999" customHeight="1" thickBot="1" x14ac:dyDescent="0.3">
      <c r="A5" s="61" t="s">
        <v>105</v>
      </c>
      <c r="B5" s="38" t="s">
        <v>10</v>
      </c>
      <c r="C5" s="38" t="s">
        <v>11</v>
      </c>
      <c r="D5" s="38" t="s">
        <v>12</v>
      </c>
      <c r="E5" s="38" t="s">
        <v>13</v>
      </c>
      <c r="F5" s="38" t="s">
        <v>14</v>
      </c>
      <c r="G5" s="38" t="s">
        <v>15</v>
      </c>
      <c r="H5" s="38" t="s">
        <v>16</v>
      </c>
      <c r="I5" s="38" t="s">
        <v>17</v>
      </c>
      <c r="J5" s="38" t="s">
        <v>18</v>
      </c>
      <c r="K5" s="38" t="s">
        <v>19</v>
      </c>
      <c r="L5" s="38" t="s">
        <v>20</v>
      </c>
      <c r="M5" s="38" t="s">
        <v>21</v>
      </c>
      <c r="N5" s="39" t="str">
        <f>CashFlow!$D$4</f>
        <v>2020-2021</v>
      </c>
      <c r="O5" s="39" t="str">
        <f>CashFlow!C4</f>
        <v>2019-2020</v>
      </c>
      <c r="P5" s="40" t="s">
        <v>102</v>
      </c>
      <c r="Q5" s="40" t="s">
        <v>102</v>
      </c>
      <c r="R5" s="39" t="s">
        <v>45</v>
      </c>
      <c r="S5" s="100"/>
      <c r="T5" s="100"/>
      <c r="U5" s="100"/>
      <c r="V5" s="100"/>
      <c r="W5" s="100"/>
      <c r="X5" s="100"/>
      <c r="Y5" s="100"/>
      <c r="Z5" s="100"/>
    </row>
    <row r="6" spans="1:26" ht="19.899999999999999" customHeight="1" thickTop="1" x14ac:dyDescent="0.25">
      <c r="A6" s="15" t="str">
        <f>SetUp!C15</f>
        <v>Magic Beans</v>
      </c>
      <c r="B6" s="186">
        <v>10</v>
      </c>
      <c r="C6" s="186">
        <v>10</v>
      </c>
      <c r="D6" s="186">
        <v>15</v>
      </c>
      <c r="E6" s="186">
        <v>15</v>
      </c>
      <c r="F6" s="186">
        <v>15</v>
      </c>
      <c r="G6" s="186">
        <v>20</v>
      </c>
      <c r="H6" s="186">
        <v>25</v>
      </c>
      <c r="I6" s="186">
        <v>25</v>
      </c>
      <c r="J6" s="186">
        <v>25</v>
      </c>
      <c r="K6" s="186">
        <v>35</v>
      </c>
      <c r="L6" s="186">
        <v>45</v>
      </c>
      <c r="M6" s="186">
        <v>60</v>
      </c>
      <c r="N6" s="23">
        <f>SUM(B6:M6)</f>
        <v>300</v>
      </c>
      <c r="O6" s="22"/>
      <c r="P6" s="23">
        <f>N6-O6</f>
        <v>300</v>
      </c>
      <c r="Q6" s="31">
        <f>IF(OR(O6=0,P6=0),0,P6/O6)</f>
        <v>0</v>
      </c>
      <c r="R6" s="107"/>
      <c r="S6" s="100"/>
      <c r="T6" s="100"/>
      <c r="U6" s="100"/>
      <c r="V6" s="100"/>
      <c r="W6" s="100"/>
      <c r="X6" s="100"/>
      <c r="Y6" s="100"/>
      <c r="Z6" s="100"/>
    </row>
    <row r="7" spans="1:26" ht="19.899999999999999" customHeight="1" x14ac:dyDescent="0.25">
      <c r="A7" s="15" t="str">
        <f>SetUp!C16</f>
        <v>Flying Carpets</v>
      </c>
      <c r="B7" s="186"/>
      <c r="C7" s="186">
        <v>20</v>
      </c>
      <c r="D7" s="186">
        <v>20</v>
      </c>
      <c r="E7" s="186">
        <v>60</v>
      </c>
      <c r="F7" s="186">
        <v>60</v>
      </c>
      <c r="G7" s="186">
        <v>60</v>
      </c>
      <c r="H7" s="186">
        <v>75</v>
      </c>
      <c r="I7" s="186">
        <v>75</v>
      </c>
      <c r="J7" s="186">
        <v>90</v>
      </c>
      <c r="K7" s="186">
        <v>75</v>
      </c>
      <c r="L7" s="186">
        <v>90</v>
      </c>
      <c r="M7" s="186">
        <v>100</v>
      </c>
      <c r="N7" s="23">
        <f t="shared" ref="N7:N15" si="0">SUM(B7:M7)</f>
        <v>725</v>
      </c>
      <c r="O7" s="22"/>
      <c r="P7" s="23">
        <f t="shared" ref="P7:P15" si="1">N7-O7</f>
        <v>725</v>
      </c>
      <c r="Q7" s="31">
        <f t="shared" ref="Q7:Q15" si="2">IF(OR(O7=0,P7=0),0,P7/O7)</f>
        <v>0</v>
      </c>
      <c r="R7" s="107"/>
      <c r="S7" s="100"/>
      <c r="T7" s="100"/>
      <c r="U7" s="100"/>
      <c r="V7" s="100"/>
      <c r="W7" s="100"/>
      <c r="X7" s="100"/>
      <c r="Y7" s="100"/>
      <c r="Z7" s="100"/>
    </row>
    <row r="8" spans="1:26" ht="19.899999999999999" customHeight="1" x14ac:dyDescent="0.25">
      <c r="A8" s="15">
        <f>SetUp!C17</f>
        <v>0</v>
      </c>
      <c r="B8" s="22"/>
      <c r="C8" s="22"/>
      <c r="D8" s="22"/>
      <c r="E8" s="22"/>
      <c r="F8" s="22"/>
      <c r="G8" s="22"/>
      <c r="H8" s="22"/>
      <c r="I8" s="22"/>
      <c r="J8" s="22"/>
      <c r="K8" s="22"/>
      <c r="L8" s="22"/>
      <c r="M8" s="22"/>
      <c r="N8" s="23">
        <f t="shared" si="0"/>
        <v>0</v>
      </c>
      <c r="O8" s="22"/>
      <c r="P8" s="23">
        <f t="shared" si="1"/>
        <v>0</v>
      </c>
      <c r="Q8" s="31">
        <f t="shared" si="2"/>
        <v>0</v>
      </c>
      <c r="R8" s="107"/>
      <c r="S8" s="100"/>
      <c r="T8" s="100"/>
      <c r="U8" s="100"/>
      <c r="V8" s="100"/>
      <c r="W8" s="100"/>
      <c r="X8" s="100"/>
      <c r="Y8" s="100"/>
      <c r="Z8" s="100"/>
    </row>
    <row r="9" spans="1:26" ht="19.899999999999999" customHeight="1" x14ac:dyDescent="0.25">
      <c r="A9" s="15">
        <f>SetUp!C18</f>
        <v>0</v>
      </c>
      <c r="B9" s="22"/>
      <c r="C9" s="22"/>
      <c r="D9" s="22"/>
      <c r="E9" s="22"/>
      <c r="F9" s="22"/>
      <c r="G9" s="22"/>
      <c r="H9" s="22"/>
      <c r="I9" s="22"/>
      <c r="J9" s="22"/>
      <c r="K9" s="22"/>
      <c r="L9" s="22"/>
      <c r="M9" s="22"/>
      <c r="N9" s="23">
        <f t="shared" si="0"/>
        <v>0</v>
      </c>
      <c r="O9" s="22"/>
      <c r="P9" s="23">
        <f t="shared" si="1"/>
        <v>0</v>
      </c>
      <c r="Q9" s="31">
        <f t="shared" si="2"/>
        <v>0</v>
      </c>
      <c r="R9" s="107"/>
      <c r="S9" s="100"/>
      <c r="T9" s="100"/>
      <c r="U9" s="100"/>
      <c r="V9" s="100"/>
      <c r="W9" s="100"/>
      <c r="X9" s="100"/>
      <c r="Y9" s="100"/>
      <c r="Z9" s="100"/>
    </row>
    <row r="10" spans="1:26" ht="19.899999999999999" customHeight="1" x14ac:dyDescent="0.25">
      <c r="A10" s="15">
        <f>SetUp!C19</f>
        <v>0</v>
      </c>
      <c r="B10" s="22"/>
      <c r="C10" s="22"/>
      <c r="D10" s="22"/>
      <c r="E10" s="22"/>
      <c r="F10" s="22"/>
      <c r="G10" s="22"/>
      <c r="H10" s="22"/>
      <c r="I10" s="22"/>
      <c r="J10" s="22"/>
      <c r="K10" s="22"/>
      <c r="L10" s="22"/>
      <c r="M10" s="22"/>
      <c r="N10" s="23">
        <f t="shared" si="0"/>
        <v>0</v>
      </c>
      <c r="O10" s="22"/>
      <c r="P10" s="23">
        <f t="shared" si="1"/>
        <v>0</v>
      </c>
      <c r="Q10" s="31">
        <f t="shared" si="2"/>
        <v>0</v>
      </c>
      <c r="R10" s="107"/>
      <c r="S10" s="100"/>
      <c r="T10" s="100"/>
      <c r="U10" s="100"/>
      <c r="V10" s="100"/>
      <c r="W10" s="100"/>
      <c r="X10" s="100"/>
      <c r="Y10" s="100"/>
      <c r="Z10" s="100"/>
    </row>
    <row r="11" spans="1:26" ht="19.899999999999999" customHeight="1" x14ac:dyDescent="0.25">
      <c r="A11" s="15">
        <f>SetUp!C20</f>
        <v>0</v>
      </c>
      <c r="B11" s="22"/>
      <c r="C11" s="22"/>
      <c r="D11" s="22"/>
      <c r="E11" s="22"/>
      <c r="F11" s="22"/>
      <c r="G11" s="22"/>
      <c r="H11" s="22"/>
      <c r="I11" s="22"/>
      <c r="J11" s="22"/>
      <c r="K11" s="22"/>
      <c r="L11" s="22"/>
      <c r="M11" s="22"/>
      <c r="N11" s="23">
        <f t="shared" si="0"/>
        <v>0</v>
      </c>
      <c r="O11" s="22"/>
      <c r="P11" s="23">
        <f t="shared" si="1"/>
        <v>0</v>
      </c>
      <c r="Q11" s="31">
        <f t="shared" si="2"/>
        <v>0</v>
      </c>
      <c r="R11" s="107"/>
      <c r="S11" s="100"/>
      <c r="T11" s="100"/>
      <c r="U11" s="100"/>
      <c r="V11" s="100"/>
      <c r="W11" s="100"/>
      <c r="X11" s="100"/>
      <c r="Y11" s="100"/>
      <c r="Z11" s="100"/>
    </row>
    <row r="12" spans="1:26" ht="19.899999999999999" customHeight="1" x14ac:dyDescent="0.25">
      <c r="A12" s="15">
        <f>SetUp!C21</f>
        <v>0</v>
      </c>
      <c r="B12" s="22"/>
      <c r="C12" s="22"/>
      <c r="D12" s="22"/>
      <c r="E12" s="22"/>
      <c r="F12" s="22"/>
      <c r="G12" s="22"/>
      <c r="H12" s="22"/>
      <c r="I12" s="22"/>
      <c r="J12" s="22"/>
      <c r="K12" s="22"/>
      <c r="L12" s="22"/>
      <c r="M12" s="22"/>
      <c r="N12" s="23">
        <f t="shared" si="0"/>
        <v>0</v>
      </c>
      <c r="O12" s="22"/>
      <c r="P12" s="23">
        <f t="shared" si="1"/>
        <v>0</v>
      </c>
      <c r="Q12" s="31">
        <f t="shared" si="2"/>
        <v>0</v>
      </c>
      <c r="R12" s="107"/>
      <c r="S12" s="100"/>
      <c r="T12" s="100"/>
      <c r="U12" s="100"/>
      <c r="V12" s="100"/>
      <c r="W12" s="100"/>
      <c r="X12" s="100"/>
      <c r="Y12" s="100"/>
      <c r="Z12" s="100"/>
    </row>
    <row r="13" spans="1:26" ht="19.899999999999999" customHeight="1" x14ac:dyDescent="0.25">
      <c r="A13" s="15">
        <f>SetUp!C22</f>
        <v>0</v>
      </c>
      <c r="B13" s="22"/>
      <c r="C13" s="22"/>
      <c r="D13" s="22"/>
      <c r="E13" s="22"/>
      <c r="F13" s="22"/>
      <c r="G13" s="22"/>
      <c r="H13" s="22"/>
      <c r="I13" s="22"/>
      <c r="J13" s="22"/>
      <c r="K13" s="22"/>
      <c r="L13" s="22"/>
      <c r="M13" s="22"/>
      <c r="N13" s="23">
        <f t="shared" si="0"/>
        <v>0</v>
      </c>
      <c r="O13" s="22"/>
      <c r="P13" s="23">
        <f t="shared" si="1"/>
        <v>0</v>
      </c>
      <c r="Q13" s="31">
        <f t="shared" si="2"/>
        <v>0</v>
      </c>
      <c r="R13" s="107"/>
      <c r="S13" s="100"/>
      <c r="T13" s="100"/>
      <c r="U13" s="100"/>
      <c r="V13" s="100"/>
      <c r="W13" s="100"/>
      <c r="X13" s="100"/>
      <c r="Y13" s="100"/>
      <c r="Z13" s="100"/>
    </row>
    <row r="14" spans="1:26" ht="19.899999999999999" customHeight="1" x14ac:dyDescent="0.25">
      <c r="A14" s="15">
        <f>SetUp!C23</f>
        <v>0</v>
      </c>
      <c r="B14" s="22"/>
      <c r="C14" s="22"/>
      <c r="D14" s="22"/>
      <c r="E14" s="22"/>
      <c r="F14" s="22"/>
      <c r="G14" s="22"/>
      <c r="H14" s="22"/>
      <c r="I14" s="22"/>
      <c r="J14" s="22"/>
      <c r="K14" s="22"/>
      <c r="L14" s="22"/>
      <c r="M14" s="22"/>
      <c r="N14" s="23">
        <f t="shared" si="0"/>
        <v>0</v>
      </c>
      <c r="O14" s="22"/>
      <c r="P14" s="23">
        <f t="shared" si="1"/>
        <v>0</v>
      </c>
      <c r="Q14" s="31">
        <f t="shared" si="2"/>
        <v>0</v>
      </c>
      <c r="R14" s="107"/>
      <c r="S14" s="100"/>
      <c r="T14" s="100"/>
      <c r="U14" s="100"/>
      <c r="V14" s="100"/>
      <c r="W14" s="100"/>
      <c r="X14" s="100"/>
      <c r="Y14" s="100"/>
      <c r="Z14" s="100"/>
    </row>
    <row r="15" spans="1:26" ht="19.899999999999999" customHeight="1" x14ac:dyDescent="0.25">
      <c r="A15" s="15">
        <f>SetUp!C24</f>
        <v>0</v>
      </c>
      <c r="B15" s="22"/>
      <c r="C15" s="22"/>
      <c r="D15" s="22"/>
      <c r="E15" s="22"/>
      <c r="F15" s="22"/>
      <c r="G15" s="22"/>
      <c r="H15" s="22"/>
      <c r="I15" s="22"/>
      <c r="J15" s="22"/>
      <c r="K15" s="22"/>
      <c r="L15" s="22"/>
      <c r="M15" s="22"/>
      <c r="N15" s="23">
        <f t="shared" si="0"/>
        <v>0</v>
      </c>
      <c r="O15" s="22"/>
      <c r="P15" s="23">
        <f t="shared" si="1"/>
        <v>0</v>
      </c>
      <c r="Q15" s="31">
        <f t="shared" si="2"/>
        <v>0</v>
      </c>
      <c r="R15" s="107"/>
      <c r="S15" s="100"/>
      <c r="T15" s="100"/>
      <c r="U15" s="100"/>
      <c r="V15" s="100"/>
      <c r="W15" s="100"/>
      <c r="X15" s="100"/>
      <c r="Y15" s="100"/>
      <c r="Z15" s="100"/>
    </row>
    <row r="16" spans="1:26" ht="4.1500000000000004" customHeight="1" x14ac:dyDescent="0.25">
      <c r="A16" s="108"/>
      <c r="B16" s="21"/>
      <c r="C16" s="21"/>
      <c r="D16" s="21"/>
      <c r="E16" s="21"/>
      <c r="F16" s="21"/>
      <c r="G16" s="21"/>
      <c r="H16" s="21"/>
      <c r="I16" s="21"/>
      <c r="J16" s="21"/>
      <c r="K16" s="21"/>
      <c r="L16" s="21"/>
      <c r="M16" s="21"/>
      <c r="N16" s="21"/>
      <c r="O16" s="21"/>
      <c r="P16" s="21"/>
      <c r="Q16" s="109"/>
      <c r="R16" s="109"/>
      <c r="S16" s="100"/>
      <c r="T16" s="100"/>
      <c r="U16" s="100"/>
      <c r="V16" s="100"/>
      <c r="W16" s="100"/>
      <c r="X16" s="100"/>
      <c r="Y16" s="100"/>
      <c r="Z16" s="100"/>
    </row>
    <row r="17" spans="1:26" ht="19.899999999999999" customHeight="1" x14ac:dyDescent="0.25">
      <c r="A17" s="13" t="s">
        <v>94</v>
      </c>
      <c r="B17" s="26">
        <f>SUM(B6:B15)</f>
        <v>10</v>
      </c>
      <c r="C17" s="26">
        <f t="shared" ref="C17:M17" si="3">SUM(C6:C15)</f>
        <v>30</v>
      </c>
      <c r="D17" s="26">
        <f t="shared" si="3"/>
        <v>35</v>
      </c>
      <c r="E17" s="26">
        <f t="shared" si="3"/>
        <v>75</v>
      </c>
      <c r="F17" s="26">
        <f t="shared" si="3"/>
        <v>75</v>
      </c>
      <c r="G17" s="26">
        <f t="shared" si="3"/>
        <v>80</v>
      </c>
      <c r="H17" s="26">
        <f t="shared" si="3"/>
        <v>100</v>
      </c>
      <c r="I17" s="26">
        <f t="shared" si="3"/>
        <v>100</v>
      </c>
      <c r="J17" s="26">
        <f t="shared" si="3"/>
        <v>115</v>
      </c>
      <c r="K17" s="26">
        <f t="shared" si="3"/>
        <v>110</v>
      </c>
      <c r="L17" s="26">
        <f t="shared" si="3"/>
        <v>135</v>
      </c>
      <c r="M17" s="26">
        <f t="shared" si="3"/>
        <v>160</v>
      </c>
      <c r="N17" s="26">
        <f t="shared" ref="N17" si="4">SUM(N6:N15)</f>
        <v>1025</v>
      </c>
      <c r="O17" s="26">
        <f t="shared" ref="O17" si="5">SUM(O6:O15)</f>
        <v>0</v>
      </c>
      <c r="P17" s="26">
        <f t="shared" ref="P17" si="6">SUM(P6:P15)</f>
        <v>1025</v>
      </c>
      <c r="Q17" s="27"/>
      <c r="R17" s="27"/>
      <c r="S17" s="100"/>
      <c r="T17" s="100"/>
      <c r="U17" s="100"/>
      <c r="V17" s="100"/>
      <c r="W17" s="100"/>
      <c r="X17" s="100"/>
      <c r="Y17" s="100"/>
      <c r="Z17" s="100"/>
    </row>
    <row r="18" spans="1:26" ht="19.899999999999999" customHeight="1" thickBot="1" x14ac:dyDescent="0.3">
      <c r="A18" s="110"/>
      <c r="B18" s="111"/>
      <c r="C18" s="111"/>
      <c r="D18" s="111"/>
      <c r="E18" s="111"/>
      <c r="F18" s="111"/>
      <c r="G18" s="111"/>
      <c r="H18" s="111"/>
      <c r="I18" s="111"/>
      <c r="J18" s="111"/>
      <c r="K18" s="111"/>
      <c r="L18" s="111"/>
      <c r="M18" s="111"/>
      <c r="N18" s="111"/>
      <c r="O18" s="111"/>
      <c r="P18" s="111"/>
      <c r="Q18" s="112"/>
      <c r="R18" s="100"/>
      <c r="S18" s="100"/>
      <c r="T18" s="100"/>
      <c r="U18" s="100"/>
      <c r="V18" s="100"/>
      <c r="W18" s="100"/>
      <c r="X18" s="100"/>
      <c r="Y18" s="100"/>
      <c r="Z18" s="100"/>
    </row>
    <row r="19" spans="1:26" ht="19.899999999999999" customHeight="1" thickBot="1" x14ac:dyDescent="0.3">
      <c r="A19" s="110"/>
      <c r="B19" s="33" t="s">
        <v>111</v>
      </c>
      <c r="C19" s="34"/>
      <c r="D19" s="34"/>
      <c r="E19" s="34"/>
      <c r="F19" s="34"/>
      <c r="G19" s="34"/>
      <c r="H19" s="34"/>
      <c r="I19" s="34"/>
      <c r="J19" s="34"/>
      <c r="K19" s="34"/>
      <c r="L19" s="34"/>
      <c r="M19" s="35"/>
      <c r="N19" s="111"/>
      <c r="O19" s="111"/>
      <c r="P19" s="111"/>
      <c r="Q19" s="111"/>
      <c r="R19" s="100"/>
      <c r="S19" s="100"/>
      <c r="T19" s="100"/>
      <c r="U19" s="100"/>
      <c r="V19" s="100"/>
      <c r="W19" s="100"/>
      <c r="X19" s="100"/>
      <c r="Y19" s="100"/>
      <c r="Z19" s="100"/>
    </row>
    <row r="20" spans="1:26" ht="24.4" customHeight="1" x14ac:dyDescent="0.25">
      <c r="A20" s="61" t="s">
        <v>110</v>
      </c>
      <c r="B20" s="20">
        <f>B$4</f>
        <v>43922</v>
      </c>
      <c r="C20" s="20">
        <f t="shared" ref="C20:M20" si="7">C$4</f>
        <v>43952</v>
      </c>
      <c r="D20" s="20">
        <f t="shared" si="7"/>
        <v>43983</v>
      </c>
      <c r="E20" s="20">
        <f t="shared" si="7"/>
        <v>44013</v>
      </c>
      <c r="F20" s="20">
        <f t="shared" si="7"/>
        <v>44044</v>
      </c>
      <c r="G20" s="20">
        <f t="shared" si="7"/>
        <v>44075</v>
      </c>
      <c r="H20" s="20">
        <f t="shared" si="7"/>
        <v>44105</v>
      </c>
      <c r="I20" s="20">
        <f t="shared" si="7"/>
        <v>44136</v>
      </c>
      <c r="J20" s="20">
        <f t="shared" si="7"/>
        <v>44166</v>
      </c>
      <c r="K20" s="20">
        <f t="shared" si="7"/>
        <v>44197</v>
      </c>
      <c r="L20" s="20">
        <f t="shared" si="7"/>
        <v>44228</v>
      </c>
      <c r="M20" s="20">
        <f t="shared" si="7"/>
        <v>44256</v>
      </c>
      <c r="N20" s="24" t="str">
        <f>$N$4</f>
        <v>Total 
This Year</v>
      </c>
      <c r="O20" s="24" t="str">
        <f t="shared" ref="O20" si="8">O4</f>
        <v>Total 
Last Year</v>
      </c>
      <c r="P20" s="20" t="s">
        <v>103</v>
      </c>
      <c r="Q20" s="20" t="s">
        <v>106</v>
      </c>
      <c r="R20" s="100"/>
      <c r="S20" s="100"/>
      <c r="T20" s="100"/>
      <c r="U20" s="100"/>
      <c r="V20" s="100"/>
      <c r="W20" s="100"/>
      <c r="X20" s="100"/>
      <c r="Y20" s="100"/>
      <c r="Z20" s="100"/>
    </row>
    <row r="21" spans="1:26" ht="19.899999999999999" customHeight="1" thickBot="1" x14ac:dyDescent="0.3">
      <c r="A21" s="32"/>
      <c r="B21" s="41" t="str">
        <f t="shared" ref="B21:Q21" si="9">B5</f>
        <v>M1</v>
      </c>
      <c r="C21" s="41" t="str">
        <f t="shared" si="9"/>
        <v>M2</v>
      </c>
      <c r="D21" s="41" t="str">
        <f t="shared" si="9"/>
        <v>M3</v>
      </c>
      <c r="E21" s="41" t="str">
        <f t="shared" si="9"/>
        <v>M4</v>
      </c>
      <c r="F21" s="41" t="str">
        <f t="shared" si="9"/>
        <v>M5</v>
      </c>
      <c r="G21" s="41" t="str">
        <f t="shared" si="9"/>
        <v>M6</v>
      </c>
      <c r="H21" s="41" t="str">
        <f t="shared" si="9"/>
        <v>M7</v>
      </c>
      <c r="I21" s="41" t="str">
        <f t="shared" si="9"/>
        <v>M8</v>
      </c>
      <c r="J21" s="41" t="str">
        <f t="shared" si="9"/>
        <v>M9</v>
      </c>
      <c r="K21" s="41" t="str">
        <f t="shared" si="9"/>
        <v>M10</v>
      </c>
      <c r="L21" s="41" t="str">
        <f t="shared" si="9"/>
        <v>M11</v>
      </c>
      <c r="M21" s="41" t="str">
        <f t="shared" si="9"/>
        <v>M12</v>
      </c>
      <c r="N21" s="39" t="str">
        <f>CashFlow!$D$4</f>
        <v>2020-2021</v>
      </c>
      <c r="O21" s="39" t="str">
        <f>CashFlow!$C$4</f>
        <v>2019-2020</v>
      </c>
      <c r="P21" s="42" t="str">
        <f t="shared" si="9"/>
        <v>since last year</v>
      </c>
      <c r="Q21" s="42" t="str">
        <f t="shared" si="9"/>
        <v>since last year</v>
      </c>
      <c r="R21" s="100"/>
      <c r="S21" s="100"/>
      <c r="T21" s="100"/>
      <c r="U21" s="100"/>
      <c r="V21" s="100"/>
      <c r="W21" s="100"/>
      <c r="X21" s="100"/>
      <c r="Y21" s="100"/>
      <c r="Z21" s="100"/>
    </row>
    <row r="22" spans="1:26" ht="19.899999999999999" customHeight="1" thickTop="1" x14ac:dyDescent="0.25">
      <c r="A22" s="15" t="str">
        <f>SetUp!C15</f>
        <v>Magic Beans</v>
      </c>
      <c r="B22" s="187">
        <v>30</v>
      </c>
      <c r="C22" s="187">
        <v>30</v>
      </c>
      <c r="D22" s="187">
        <v>30</v>
      </c>
      <c r="E22" s="187">
        <v>30</v>
      </c>
      <c r="F22" s="187">
        <v>30</v>
      </c>
      <c r="G22" s="187">
        <v>30</v>
      </c>
      <c r="H22" s="187">
        <v>30</v>
      </c>
      <c r="I22" s="187">
        <v>30</v>
      </c>
      <c r="J22" s="187">
        <v>35</v>
      </c>
      <c r="K22" s="187">
        <v>35</v>
      </c>
      <c r="L22" s="187">
        <v>35</v>
      </c>
      <c r="M22" s="187">
        <v>40</v>
      </c>
      <c r="N22" s="29">
        <f>IF(SUM(B22:M22)=0,0,AVERAGE(B22:M22))</f>
        <v>32.083333333333336</v>
      </c>
      <c r="O22" s="28"/>
      <c r="P22" s="29">
        <f>N22-O22</f>
        <v>32.083333333333336</v>
      </c>
      <c r="Q22" s="19">
        <f>IF(OR(O22=0,P22=0),0,P22/O22)</f>
        <v>0</v>
      </c>
      <c r="R22" s="100"/>
      <c r="S22" s="100"/>
      <c r="T22" s="100"/>
      <c r="U22" s="100"/>
      <c r="V22" s="100"/>
      <c r="W22" s="100"/>
      <c r="X22" s="100"/>
      <c r="Y22" s="100"/>
      <c r="Z22" s="100"/>
    </row>
    <row r="23" spans="1:26" ht="19.899999999999999" customHeight="1" x14ac:dyDescent="0.25">
      <c r="A23" s="15" t="str">
        <f>SetUp!C16</f>
        <v>Flying Carpets</v>
      </c>
      <c r="B23" s="187">
        <v>50</v>
      </c>
      <c r="C23" s="187">
        <v>50</v>
      </c>
      <c r="D23" s="187">
        <v>50</v>
      </c>
      <c r="E23" s="187">
        <v>50</v>
      </c>
      <c r="F23" s="187">
        <v>50</v>
      </c>
      <c r="G23" s="187">
        <v>50</v>
      </c>
      <c r="H23" s="187">
        <v>50</v>
      </c>
      <c r="I23" s="187">
        <v>50</v>
      </c>
      <c r="J23" s="187">
        <v>55</v>
      </c>
      <c r="K23" s="187">
        <v>55</v>
      </c>
      <c r="L23" s="187">
        <v>60</v>
      </c>
      <c r="M23" s="187">
        <v>60</v>
      </c>
      <c r="N23" s="29">
        <f t="shared" ref="N23:N31" si="10">IF(SUM(B23:M23)=0,0,AVERAGE(B23:M23))</f>
        <v>52.5</v>
      </c>
      <c r="O23" s="28"/>
      <c r="P23" s="29">
        <f t="shared" ref="P23:P31" si="11">N23-O23</f>
        <v>52.5</v>
      </c>
      <c r="Q23" s="19">
        <f t="shared" ref="Q23:Q31" si="12">IF(OR(O23=0,P23=0),0,P23/O23)</f>
        <v>0</v>
      </c>
      <c r="R23" s="100"/>
      <c r="S23" s="100"/>
      <c r="T23" s="100"/>
      <c r="U23" s="100"/>
      <c r="V23" s="100"/>
      <c r="W23" s="100"/>
      <c r="X23" s="100"/>
      <c r="Y23" s="100"/>
      <c r="Z23" s="100"/>
    </row>
    <row r="24" spans="1:26" ht="19.899999999999999" customHeight="1" x14ac:dyDescent="0.25">
      <c r="A24" s="15">
        <f>SetUp!C17</f>
        <v>0</v>
      </c>
      <c r="B24" s="28"/>
      <c r="C24" s="28"/>
      <c r="D24" s="28"/>
      <c r="E24" s="28"/>
      <c r="F24" s="28"/>
      <c r="G24" s="28"/>
      <c r="H24" s="28"/>
      <c r="I24" s="28"/>
      <c r="J24" s="28"/>
      <c r="K24" s="28"/>
      <c r="L24" s="28"/>
      <c r="M24" s="28"/>
      <c r="N24" s="29">
        <f t="shared" si="10"/>
        <v>0</v>
      </c>
      <c r="O24" s="28"/>
      <c r="P24" s="29">
        <f t="shared" si="11"/>
        <v>0</v>
      </c>
      <c r="Q24" s="19">
        <f t="shared" si="12"/>
        <v>0</v>
      </c>
      <c r="R24" s="100"/>
      <c r="S24" s="100"/>
      <c r="T24" s="100"/>
      <c r="U24" s="100"/>
      <c r="V24" s="100"/>
      <c r="W24" s="100"/>
      <c r="X24" s="100"/>
      <c r="Y24" s="100"/>
      <c r="Z24" s="100"/>
    </row>
    <row r="25" spans="1:26" ht="19.899999999999999" customHeight="1" x14ac:dyDescent="0.25">
      <c r="A25" s="15">
        <f>SetUp!C18</f>
        <v>0</v>
      </c>
      <c r="B25" s="28"/>
      <c r="C25" s="28"/>
      <c r="D25" s="28"/>
      <c r="E25" s="28"/>
      <c r="F25" s="28"/>
      <c r="G25" s="28"/>
      <c r="H25" s="28"/>
      <c r="I25" s="28"/>
      <c r="J25" s="28"/>
      <c r="K25" s="28"/>
      <c r="L25" s="28"/>
      <c r="M25" s="28"/>
      <c r="N25" s="29">
        <f t="shared" si="10"/>
        <v>0</v>
      </c>
      <c r="O25" s="28"/>
      <c r="P25" s="29">
        <f t="shared" si="11"/>
        <v>0</v>
      </c>
      <c r="Q25" s="19">
        <f t="shared" si="12"/>
        <v>0</v>
      </c>
      <c r="R25" s="100"/>
      <c r="S25" s="100"/>
      <c r="T25" s="100"/>
      <c r="U25" s="100"/>
      <c r="V25" s="100"/>
      <c r="W25" s="100"/>
      <c r="X25" s="100"/>
      <c r="Y25" s="100"/>
      <c r="Z25" s="100"/>
    </row>
    <row r="26" spans="1:26" ht="19.899999999999999" customHeight="1" x14ac:dyDescent="0.25">
      <c r="A26" s="15">
        <f>SetUp!C19</f>
        <v>0</v>
      </c>
      <c r="B26" s="28"/>
      <c r="C26" s="28"/>
      <c r="D26" s="28"/>
      <c r="E26" s="28"/>
      <c r="F26" s="28"/>
      <c r="G26" s="28"/>
      <c r="H26" s="28"/>
      <c r="I26" s="28"/>
      <c r="J26" s="28"/>
      <c r="K26" s="28"/>
      <c r="L26" s="28"/>
      <c r="M26" s="28"/>
      <c r="N26" s="29">
        <f t="shared" si="10"/>
        <v>0</v>
      </c>
      <c r="O26" s="28"/>
      <c r="P26" s="29">
        <f t="shared" si="11"/>
        <v>0</v>
      </c>
      <c r="Q26" s="19">
        <f t="shared" si="12"/>
        <v>0</v>
      </c>
      <c r="R26" s="100"/>
      <c r="S26" s="100"/>
      <c r="T26" s="100"/>
      <c r="U26" s="100"/>
      <c r="V26" s="100"/>
      <c r="W26" s="100"/>
      <c r="X26" s="100"/>
      <c r="Y26" s="100"/>
      <c r="Z26" s="100"/>
    </row>
    <row r="27" spans="1:26" ht="19.899999999999999" customHeight="1" x14ac:dyDescent="0.25">
      <c r="A27" s="15">
        <f>SetUp!C20</f>
        <v>0</v>
      </c>
      <c r="B27" s="28"/>
      <c r="C27" s="28"/>
      <c r="D27" s="28"/>
      <c r="E27" s="28"/>
      <c r="F27" s="28"/>
      <c r="G27" s="28"/>
      <c r="H27" s="28"/>
      <c r="I27" s="28"/>
      <c r="J27" s="28"/>
      <c r="K27" s="28"/>
      <c r="L27" s="28"/>
      <c r="M27" s="28"/>
      <c r="N27" s="29">
        <f t="shared" si="10"/>
        <v>0</v>
      </c>
      <c r="O27" s="28"/>
      <c r="P27" s="29">
        <f t="shared" si="11"/>
        <v>0</v>
      </c>
      <c r="Q27" s="19">
        <f t="shared" si="12"/>
        <v>0</v>
      </c>
      <c r="R27" s="100"/>
      <c r="S27" s="100"/>
      <c r="T27" s="100"/>
      <c r="U27" s="100"/>
      <c r="V27" s="100"/>
      <c r="W27" s="100"/>
      <c r="X27" s="100"/>
      <c r="Y27" s="100"/>
      <c r="Z27" s="100"/>
    </row>
    <row r="28" spans="1:26" ht="19.899999999999999" customHeight="1" x14ac:dyDescent="0.25">
      <c r="A28" s="15">
        <f>SetUp!C21</f>
        <v>0</v>
      </c>
      <c r="B28" s="28"/>
      <c r="C28" s="28"/>
      <c r="D28" s="28"/>
      <c r="E28" s="28"/>
      <c r="F28" s="28"/>
      <c r="G28" s="28"/>
      <c r="H28" s="28"/>
      <c r="I28" s="28"/>
      <c r="J28" s="28"/>
      <c r="K28" s="28"/>
      <c r="L28" s="28"/>
      <c r="M28" s="28"/>
      <c r="N28" s="29">
        <f t="shared" si="10"/>
        <v>0</v>
      </c>
      <c r="O28" s="28"/>
      <c r="P28" s="29">
        <f t="shared" si="11"/>
        <v>0</v>
      </c>
      <c r="Q28" s="19">
        <f t="shared" si="12"/>
        <v>0</v>
      </c>
      <c r="R28" s="100"/>
      <c r="S28" s="100"/>
      <c r="T28" s="100"/>
      <c r="U28" s="100"/>
      <c r="V28" s="100"/>
      <c r="W28" s="100"/>
      <c r="X28" s="100"/>
      <c r="Y28" s="100"/>
      <c r="Z28" s="100"/>
    </row>
    <row r="29" spans="1:26" ht="19.899999999999999" customHeight="1" x14ac:dyDescent="0.25">
      <c r="A29" s="15">
        <f>SetUp!C22</f>
        <v>0</v>
      </c>
      <c r="B29" s="28"/>
      <c r="C29" s="28"/>
      <c r="D29" s="28"/>
      <c r="E29" s="28"/>
      <c r="F29" s="28"/>
      <c r="G29" s="28"/>
      <c r="H29" s="28"/>
      <c r="I29" s="28"/>
      <c r="J29" s="28"/>
      <c r="K29" s="28"/>
      <c r="L29" s="28"/>
      <c r="M29" s="28"/>
      <c r="N29" s="29">
        <f t="shared" si="10"/>
        <v>0</v>
      </c>
      <c r="O29" s="28"/>
      <c r="P29" s="29">
        <f t="shared" si="11"/>
        <v>0</v>
      </c>
      <c r="Q29" s="19">
        <f t="shared" si="12"/>
        <v>0</v>
      </c>
      <c r="R29" s="100"/>
      <c r="S29" s="100"/>
      <c r="T29" s="100"/>
      <c r="U29" s="100"/>
      <c r="V29" s="100"/>
      <c r="W29" s="100"/>
      <c r="X29" s="100"/>
      <c r="Y29" s="100"/>
      <c r="Z29" s="100"/>
    </row>
    <row r="30" spans="1:26" ht="19.899999999999999" customHeight="1" x14ac:dyDescent="0.25">
      <c r="A30" s="15">
        <f>SetUp!C23</f>
        <v>0</v>
      </c>
      <c r="B30" s="28"/>
      <c r="C30" s="28"/>
      <c r="D30" s="28"/>
      <c r="E30" s="28"/>
      <c r="F30" s="28"/>
      <c r="G30" s="28"/>
      <c r="H30" s="28"/>
      <c r="I30" s="28"/>
      <c r="J30" s="28"/>
      <c r="K30" s="28"/>
      <c r="L30" s="28"/>
      <c r="M30" s="28"/>
      <c r="N30" s="29">
        <f t="shared" si="10"/>
        <v>0</v>
      </c>
      <c r="O30" s="28"/>
      <c r="P30" s="29">
        <f t="shared" si="11"/>
        <v>0</v>
      </c>
      <c r="Q30" s="19">
        <f t="shared" si="12"/>
        <v>0</v>
      </c>
      <c r="R30" s="100"/>
      <c r="S30" s="100"/>
      <c r="T30" s="100"/>
      <c r="U30" s="100"/>
      <c r="V30" s="100"/>
      <c r="W30" s="100"/>
      <c r="X30" s="100"/>
      <c r="Y30" s="100"/>
      <c r="Z30" s="100"/>
    </row>
    <row r="31" spans="1:26" ht="19.899999999999999" customHeight="1" x14ac:dyDescent="0.25">
      <c r="A31" s="15">
        <f>SetUp!C24</f>
        <v>0</v>
      </c>
      <c r="B31" s="28"/>
      <c r="C31" s="28"/>
      <c r="D31" s="28"/>
      <c r="E31" s="28"/>
      <c r="F31" s="28"/>
      <c r="G31" s="28"/>
      <c r="H31" s="28"/>
      <c r="I31" s="28"/>
      <c r="J31" s="28"/>
      <c r="K31" s="28"/>
      <c r="L31" s="28"/>
      <c r="M31" s="28"/>
      <c r="N31" s="29">
        <f t="shared" si="10"/>
        <v>0</v>
      </c>
      <c r="O31" s="28"/>
      <c r="P31" s="29">
        <f t="shared" si="11"/>
        <v>0</v>
      </c>
      <c r="Q31" s="19">
        <f t="shared" si="12"/>
        <v>0</v>
      </c>
      <c r="R31" s="100"/>
      <c r="S31" s="100"/>
      <c r="T31" s="100"/>
      <c r="U31" s="100"/>
      <c r="V31" s="100"/>
      <c r="W31" s="100"/>
      <c r="X31" s="100"/>
      <c r="Y31" s="100"/>
      <c r="Z31" s="100"/>
    </row>
    <row r="32" spans="1:26" ht="4.1500000000000004" customHeight="1" x14ac:dyDescent="0.25">
      <c r="A32" s="108"/>
      <c r="B32" s="21"/>
      <c r="C32" s="21"/>
      <c r="D32" s="21"/>
      <c r="E32" s="21"/>
      <c r="F32" s="21"/>
      <c r="G32" s="21"/>
      <c r="H32" s="21"/>
      <c r="I32" s="21"/>
      <c r="J32" s="21"/>
      <c r="K32" s="21"/>
      <c r="L32" s="21"/>
      <c r="M32" s="21"/>
      <c r="N32" s="21"/>
      <c r="O32" s="21"/>
      <c r="P32" s="21"/>
      <c r="Q32" s="109"/>
      <c r="R32" s="100"/>
      <c r="S32" s="100"/>
      <c r="T32" s="100"/>
      <c r="U32" s="100"/>
      <c r="V32" s="100"/>
      <c r="W32" s="100"/>
      <c r="X32" s="100"/>
      <c r="Y32" s="100"/>
      <c r="Z32" s="100"/>
    </row>
    <row r="33" spans="1:26" ht="19.899999999999999" customHeight="1"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ht="19.899999999999999" customHeight="1" thickBot="1" x14ac:dyDescent="0.3">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ht="19.899999999999999" customHeight="1" thickBot="1" x14ac:dyDescent="0.3">
      <c r="A35" s="100"/>
      <c r="B35" s="33" t="s">
        <v>113</v>
      </c>
      <c r="C35" s="34"/>
      <c r="D35" s="34"/>
      <c r="E35" s="34"/>
      <c r="F35" s="34"/>
      <c r="G35" s="34"/>
      <c r="H35" s="34"/>
      <c r="I35" s="34"/>
      <c r="J35" s="34"/>
      <c r="K35" s="34"/>
      <c r="L35" s="34"/>
      <c r="M35" s="35"/>
      <c r="N35" s="100"/>
      <c r="O35" s="100"/>
      <c r="P35" s="100"/>
      <c r="Q35" s="100"/>
      <c r="R35" s="100"/>
      <c r="S35" s="100"/>
      <c r="T35" s="100"/>
      <c r="U35" s="100"/>
      <c r="V35" s="100"/>
      <c r="W35" s="100"/>
      <c r="X35" s="100"/>
      <c r="Y35" s="100"/>
      <c r="Z35" s="100"/>
    </row>
    <row r="36" spans="1:26" ht="19.899999999999999" customHeight="1" x14ac:dyDescent="0.25">
      <c r="A36" s="61" t="s">
        <v>123</v>
      </c>
      <c r="B36" s="20">
        <f>B$4</f>
        <v>43922</v>
      </c>
      <c r="C36" s="20">
        <f t="shared" ref="C36:M36" si="13">C$4</f>
        <v>43952</v>
      </c>
      <c r="D36" s="20">
        <f t="shared" si="13"/>
        <v>43983</v>
      </c>
      <c r="E36" s="20">
        <f t="shared" si="13"/>
        <v>44013</v>
      </c>
      <c r="F36" s="20">
        <f t="shared" si="13"/>
        <v>44044</v>
      </c>
      <c r="G36" s="20">
        <f t="shared" si="13"/>
        <v>44075</v>
      </c>
      <c r="H36" s="20">
        <f t="shared" si="13"/>
        <v>44105</v>
      </c>
      <c r="I36" s="20">
        <f t="shared" si="13"/>
        <v>44136</v>
      </c>
      <c r="J36" s="20">
        <f t="shared" si="13"/>
        <v>44166</v>
      </c>
      <c r="K36" s="20">
        <f t="shared" si="13"/>
        <v>44197</v>
      </c>
      <c r="L36" s="20">
        <f t="shared" si="13"/>
        <v>44228</v>
      </c>
      <c r="M36" s="20">
        <f t="shared" si="13"/>
        <v>44256</v>
      </c>
      <c r="N36" s="24" t="str">
        <f>$N$4</f>
        <v>Total 
This Year</v>
      </c>
      <c r="O36" s="100"/>
      <c r="P36" s="100"/>
      <c r="Q36" s="100"/>
      <c r="R36" s="100"/>
      <c r="S36" s="100"/>
      <c r="T36" s="100"/>
      <c r="U36" s="100"/>
      <c r="V36" s="100"/>
      <c r="W36" s="100"/>
      <c r="X36" s="100"/>
      <c r="Y36" s="100"/>
      <c r="Z36" s="100"/>
    </row>
    <row r="37" spans="1:26" s="25" customFormat="1" ht="19.899999999999999" customHeight="1" thickBot="1" x14ac:dyDescent="0.3">
      <c r="A37" s="15"/>
      <c r="B37" s="41" t="str">
        <f t="shared" ref="B37:M37" si="14">B21</f>
        <v>M1</v>
      </c>
      <c r="C37" s="41" t="str">
        <f t="shared" si="14"/>
        <v>M2</v>
      </c>
      <c r="D37" s="41" t="str">
        <f t="shared" si="14"/>
        <v>M3</v>
      </c>
      <c r="E37" s="41" t="str">
        <f t="shared" si="14"/>
        <v>M4</v>
      </c>
      <c r="F37" s="41" t="str">
        <f t="shared" si="14"/>
        <v>M5</v>
      </c>
      <c r="G37" s="41" t="str">
        <f t="shared" si="14"/>
        <v>M6</v>
      </c>
      <c r="H37" s="41" t="str">
        <f t="shared" si="14"/>
        <v>M7</v>
      </c>
      <c r="I37" s="41" t="str">
        <f t="shared" si="14"/>
        <v>M8</v>
      </c>
      <c r="J37" s="41" t="str">
        <f t="shared" si="14"/>
        <v>M9</v>
      </c>
      <c r="K37" s="41" t="str">
        <f t="shared" si="14"/>
        <v>M10</v>
      </c>
      <c r="L37" s="41" t="str">
        <f t="shared" si="14"/>
        <v>M11</v>
      </c>
      <c r="M37" s="41" t="str">
        <f t="shared" si="14"/>
        <v>M12</v>
      </c>
      <c r="N37" s="39" t="str">
        <f>CashFlow!$D$4</f>
        <v>2020-2021</v>
      </c>
      <c r="O37" s="21"/>
      <c r="P37" s="21"/>
      <c r="Q37" s="109"/>
      <c r="R37" s="100"/>
      <c r="S37" s="100"/>
      <c r="T37" s="113"/>
      <c r="U37" s="113"/>
      <c r="V37" s="113"/>
      <c r="W37" s="113"/>
      <c r="X37" s="113"/>
      <c r="Y37" s="113"/>
      <c r="Z37" s="113"/>
    </row>
    <row r="38" spans="1:26" ht="19.899999999999999" customHeight="1" thickTop="1" x14ac:dyDescent="0.25">
      <c r="A38" s="15" t="str">
        <f t="shared" ref="A38:A47" si="15">A22</f>
        <v>Magic Beans</v>
      </c>
      <c r="B38" s="29">
        <f t="shared" ref="B38:N38" si="16">(B6*B22)*$R6</f>
        <v>0</v>
      </c>
      <c r="C38" s="29">
        <f t="shared" si="16"/>
        <v>0</v>
      </c>
      <c r="D38" s="29">
        <f t="shared" si="16"/>
        <v>0</v>
      </c>
      <c r="E38" s="29">
        <f t="shared" si="16"/>
        <v>0</v>
      </c>
      <c r="F38" s="29">
        <f t="shared" si="16"/>
        <v>0</v>
      </c>
      <c r="G38" s="29">
        <f t="shared" si="16"/>
        <v>0</v>
      </c>
      <c r="H38" s="29">
        <f t="shared" si="16"/>
        <v>0</v>
      </c>
      <c r="I38" s="29">
        <f t="shared" si="16"/>
        <v>0</v>
      </c>
      <c r="J38" s="29">
        <f t="shared" si="16"/>
        <v>0</v>
      </c>
      <c r="K38" s="29">
        <f t="shared" si="16"/>
        <v>0</v>
      </c>
      <c r="L38" s="29">
        <f t="shared" si="16"/>
        <v>0</v>
      </c>
      <c r="M38" s="29">
        <f t="shared" si="16"/>
        <v>0</v>
      </c>
      <c r="N38" s="29">
        <f t="shared" si="16"/>
        <v>0</v>
      </c>
      <c r="O38" s="114"/>
      <c r="P38" s="114"/>
      <c r="Q38" s="112"/>
      <c r="R38" s="100"/>
      <c r="S38" s="100"/>
      <c r="T38" s="100"/>
      <c r="U38" s="100"/>
      <c r="V38" s="100"/>
      <c r="W38" s="100"/>
      <c r="X38" s="100"/>
      <c r="Y38" s="100"/>
      <c r="Z38" s="100"/>
    </row>
    <row r="39" spans="1:26" ht="19.899999999999999" customHeight="1" x14ac:dyDescent="0.25">
      <c r="A39" s="15" t="str">
        <f t="shared" si="15"/>
        <v>Flying Carpets</v>
      </c>
      <c r="B39" s="29">
        <f t="shared" ref="B39:N39" si="17">(B7*B23)*$R7</f>
        <v>0</v>
      </c>
      <c r="C39" s="29">
        <f t="shared" si="17"/>
        <v>0</v>
      </c>
      <c r="D39" s="29">
        <f t="shared" si="17"/>
        <v>0</v>
      </c>
      <c r="E39" s="29">
        <f t="shared" si="17"/>
        <v>0</v>
      </c>
      <c r="F39" s="29">
        <f t="shared" si="17"/>
        <v>0</v>
      </c>
      <c r="G39" s="29">
        <f t="shared" si="17"/>
        <v>0</v>
      </c>
      <c r="H39" s="29">
        <f t="shared" si="17"/>
        <v>0</v>
      </c>
      <c r="I39" s="29">
        <f t="shared" si="17"/>
        <v>0</v>
      </c>
      <c r="J39" s="29">
        <f t="shared" si="17"/>
        <v>0</v>
      </c>
      <c r="K39" s="29">
        <f t="shared" si="17"/>
        <v>0</v>
      </c>
      <c r="L39" s="29">
        <f t="shared" si="17"/>
        <v>0</v>
      </c>
      <c r="M39" s="29">
        <f t="shared" si="17"/>
        <v>0</v>
      </c>
      <c r="N39" s="29">
        <f t="shared" si="17"/>
        <v>0</v>
      </c>
      <c r="O39" s="114"/>
      <c r="P39" s="114"/>
      <c r="Q39" s="112"/>
      <c r="R39" s="100"/>
      <c r="S39" s="100"/>
      <c r="T39" s="100"/>
      <c r="U39" s="100"/>
      <c r="V39" s="100"/>
      <c r="W39" s="100"/>
      <c r="X39" s="100"/>
      <c r="Y39" s="100"/>
      <c r="Z39" s="100"/>
    </row>
    <row r="40" spans="1:26" ht="19.899999999999999" customHeight="1" x14ac:dyDescent="0.25">
      <c r="A40" s="15">
        <f t="shared" si="15"/>
        <v>0</v>
      </c>
      <c r="B40" s="29">
        <f t="shared" ref="B40:N40" si="18">(B8*B24)*$R8</f>
        <v>0</v>
      </c>
      <c r="C40" s="29">
        <f t="shared" si="18"/>
        <v>0</v>
      </c>
      <c r="D40" s="29">
        <f t="shared" si="18"/>
        <v>0</v>
      </c>
      <c r="E40" s="29">
        <f t="shared" si="18"/>
        <v>0</v>
      </c>
      <c r="F40" s="29">
        <f t="shared" si="18"/>
        <v>0</v>
      </c>
      <c r="G40" s="29">
        <f t="shared" si="18"/>
        <v>0</v>
      </c>
      <c r="H40" s="29">
        <f t="shared" si="18"/>
        <v>0</v>
      </c>
      <c r="I40" s="29">
        <f t="shared" si="18"/>
        <v>0</v>
      </c>
      <c r="J40" s="29">
        <f t="shared" si="18"/>
        <v>0</v>
      </c>
      <c r="K40" s="29">
        <f t="shared" si="18"/>
        <v>0</v>
      </c>
      <c r="L40" s="29">
        <f t="shared" si="18"/>
        <v>0</v>
      </c>
      <c r="M40" s="29">
        <f t="shared" si="18"/>
        <v>0</v>
      </c>
      <c r="N40" s="29">
        <f t="shared" si="18"/>
        <v>0</v>
      </c>
      <c r="O40" s="114"/>
      <c r="P40" s="114"/>
      <c r="Q40" s="112"/>
      <c r="R40" s="100"/>
      <c r="S40" s="100"/>
      <c r="T40" s="100"/>
      <c r="U40" s="100"/>
      <c r="V40" s="100"/>
      <c r="W40" s="100"/>
      <c r="X40" s="100"/>
      <c r="Y40" s="100"/>
      <c r="Z40" s="100"/>
    </row>
    <row r="41" spans="1:26" ht="19.899999999999999" customHeight="1" x14ac:dyDescent="0.25">
      <c r="A41" s="15">
        <f t="shared" si="15"/>
        <v>0</v>
      </c>
      <c r="B41" s="29">
        <f t="shared" ref="B41:N41" si="19">(B9*B25)*$R9</f>
        <v>0</v>
      </c>
      <c r="C41" s="29">
        <f t="shared" si="19"/>
        <v>0</v>
      </c>
      <c r="D41" s="29">
        <f t="shared" si="19"/>
        <v>0</v>
      </c>
      <c r="E41" s="29">
        <f t="shared" si="19"/>
        <v>0</v>
      </c>
      <c r="F41" s="29">
        <f t="shared" si="19"/>
        <v>0</v>
      </c>
      <c r="G41" s="29">
        <f t="shared" si="19"/>
        <v>0</v>
      </c>
      <c r="H41" s="29">
        <f t="shared" si="19"/>
        <v>0</v>
      </c>
      <c r="I41" s="29">
        <f t="shared" si="19"/>
        <v>0</v>
      </c>
      <c r="J41" s="29">
        <f t="shared" si="19"/>
        <v>0</v>
      </c>
      <c r="K41" s="29">
        <f t="shared" si="19"/>
        <v>0</v>
      </c>
      <c r="L41" s="29">
        <f t="shared" si="19"/>
        <v>0</v>
      </c>
      <c r="M41" s="29">
        <f t="shared" si="19"/>
        <v>0</v>
      </c>
      <c r="N41" s="29">
        <f t="shared" si="19"/>
        <v>0</v>
      </c>
      <c r="O41" s="114"/>
      <c r="P41" s="114"/>
      <c r="Q41" s="112"/>
      <c r="R41" s="100"/>
      <c r="S41" s="100"/>
      <c r="T41" s="100"/>
      <c r="U41" s="100"/>
      <c r="V41" s="100"/>
      <c r="W41" s="100"/>
      <c r="X41" s="100"/>
      <c r="Y41" s="100"/>
      <c r="Z41" s="100"/>
    </row>
    <row r="42" spans="1:26" ht="19.899999999999999" customHeight="1" x14ac:dyDescent="0.25">
      <c r="A42" s="15">
        <f t="shared" si="15"/>
        <v>0</v>
      </c>
      <c r="B42" s="29">
        <f t="shared" ref="B42:N42" si="20">(B10*B26)*$R10</f>
        <v>0</v>
      </c>
      <c r="C42" s="29">
        <f t="shared" si="20"/>
        <v>0</v>
      </c>
      <c r="D42" s="29">
        <f t="shared" si="20"/>
        <v>0</v>
      </c>
      <c r="E42" s="29">
        <f t="shared" si="20"/>
        <v>0</v>
      </c>
      <c r="F42" s="29">
        <f t="shared" si="20"/>
        <v>0</v>
      </c>
      <c r="G42" s="29">
        <f t="shared" si="20"/>
        <v>0</v>
      </c>
      <c r="H42" s="29">
        <f t="shared" si="20"/>
        <v>0</v>
      </c>
      <c r="I42" s="29">
        <f t="shared" si="20"/>
        <v>0</v>
      </c>
      <c r="J42" s="29">
        <f t="shared" si="20"/>
        <v>0</v>
      </c>
      <c r="K42" s="29">
        <f t="shared" si="20"/>
        <v>0</v>
      </c>
      <c r="L42" s="29">
        <f t="shared" si="20"/>
        <v>0</v>
      </c>
      <c r="M42" s="29">
        <f t="shared" si="20"/>
        <v>0</v>
      </c>
      <c r="N42" s="29">
        <f t="shared" si="20"/>
        <v>0</v>
      </c>
      <c r="O42" s="114"/>
      <c r="P42" s="114"/>
      <c r="Q42" s="112"/>
      <c r="R42" s="100"/>
      <c r="S42" s="100"/>
      <c r="T42" s="100"/>
      <c r="U42" s="100"/>
      <c r="V42" s="100"/>
      <c r="W42" s="100"/>
      <c r="X42" s="100"/>
      <c r="Y42" s="100"/>
      <c r="Z42" s="100"/>
    </row>
    <row r="43" spans="1:26" ht="19.899999999999999" customHeight="1" x14ac:dyDescent="0.25">
      <c r="A43" s="15">
        <f t="shared" si="15"/>
        <v>0</v>
      </c>
      <c r="B43" s="29">
        <f t="shared" ref="B43:N43" si="21">(B11*B27)*$R11</f>
        <v>0</v>
      </c>
      <c r="C43" s="29">
        <f t="shared" si="21"/>
        <v>0</v>
      </c>
      <c r="D43" s="29">
        <f t="shared" si="21"/>
        <v>0</v>
      </c>
      <c r="E43" s="29">
        <f t="shared" si="21"/>
        <v>0</v>
      </c>
      <c r="F43" s="29">
        <f t="shared" si="21"/>
        <v>0</v>
      </c>
      <c r="G43" s="29">
        <f t="shared" si="21"/>
        <v>0</v>
      </c>
      <c r="H43" s="29">
        <f t="shared" si="21"/>
        <v>0</v>
      </c>
      <c r="I43" s="29">
        <f t="shared" si="21"/>
        <v>0</v>
      </c>
      <c r="J43" s="29">
        <f t="shared" si="21"/>
        <v>0</v>
      </c>
      <c r="K43" s="29">
        <f t="shared" si="21"/>
        <v>0</v>
      </c>
      <c r="L43" s="29">
        <f t="shared" si="21"/>
        <v>0</v>
      </c>
      <c r="M43" s="29">
        <f t="shared" si="21"/>
        <v>0</v>
      </c>
      <c r="N43" s="29">
        <f t="shared" si="21"/>
        <v>0</v>
      </c>
      <c r="O43" s="114"/>
      <c r="P43" s="114"/>
      <c r="Q43" s="112"/>
      <c r="R43" s="100"/>
      <c r="S43" s="100"/>
      <c r="T43" s="100"/>
      <c r="U43" s="100"/>
      <c r="V43" s="100"/>
      <c r="W43" s="100"/>
      <c r="X43" s="100"/>
      <c r="Y43" s="100"/>
      <c r="Z43" s="100"/>
    </row>
    <row r="44" spans="1:26" ht="19.899999999999999" customHeight="1" x14ac:dyDescent="0.25">
      <c r="A44" s="15">
        <f t="shared" si="15"/>
        <v>0</v>
      </c>
      <c r="B44" s="29">
        <f t="shared" ref="B44:N44" si="22">(B12*B28)*$R12</f>
        <v>0</v>
      </c>
      <c r="C44" s="29">
        <f t="shared" si="22"/>
        <v>0</v>
      </c>
      <c r="D44" s="29">
        <f t="shared" si="22"/>
        <v>0</v>
      </c>
      <c r="E44" s="29">
        <f t="shared" si="22"/>
        <v>0</v>
      </c>
      <c r="F44" s="29">
        <f t="shared" si="22"/>
        <v>0</v>
      </c>
      <c r="G44" s="29">
        <f t="shared" si="22"/>
        <v>0</v>
      </c>
      <c r="H44" s="29">
        <f t="shared" si="22"/>
        <v>0</v>
      </c>
      <c r="I44" s="29">
        <f t="shared" si="22"/>
        <v>0</v>
      </c>
      <c r="J44" s="29">
        <f t="shared" si="22"/>
        <v>0</v>
      </c>
      <c r="K44" s="29">
        <f t="shared" si="22"/>
        <v>0</v>
      </c>
      <c r="L44" s="29">
        <f t="shared" si="22"/>
        <v>0</v>
      </c>
      <c r="M44" s="29">
        <f t="shared" si="22"/>
        <v>0</v>
      </c>
      <c r="N44" s="29">
        <f t="shared" si="22"/>
        <v>0</v>
      </c>
      <c r="O44" s="114"/>
      <c r="P44" s="114"/>
      <c r="Q44" s="112"/>
      <c r="R44" s="100"/>
      <c r="S44" s="100"/>
      <c r="T44" s="100"/>
      <c r="U44" s="100"/>
      <c r="V44" s="100"/>
      <c r="W44" s="100"/>
      <c r="X44" s="100"/>
      <c r="Y44" s="100"/>
      <c r="Z44" s="100"/>
    </row>
    <row r="45" spans="1:26" ht="19.899999999999999" customHeight="1" x14ac:dyDescent="0.25">
      <c r="A45" s="15">
        <f t="shared" si="15"/>
        <v>0</v>
      </c>
      <c r="B45" s="29">
        <f t="shared" ref="B45:N45" si="23">(B13*B29)*$R13</f>
        <v>0</v>
      </c>
      <c r="C45" s="29">
        <f t="shared" si="23"/>
        <v>0</v>
      </c>
      <c r="D45" s="29">
        <f t="shared" si="23"/>
        <v>0</v>
      </c>
      <c r="E45" s="29">
        <f t="shared" si="23"/>
        <v>0</v>
      </c>
      <c r="F45" s="29">
        <f t="shared" si="23"/>
        <v>0</v>
      </c>
      <c r="G45" s="29">
        <f t="shared" si="23"/>
        <v>0</v>
      </c>
      <c r="H45" s="29">
        <f t="shared" si="23"/>
        <v>0</v>
      </c>
      <c r="I45" s="29">
        <f t="shared" si="23"/>
        <v>0</v>
      </c>
      <c r="J45" s="29">
        <f t="shared" si="23"/>
        <v>0</v>
      </c>
      <c r="K45" s="29">
        <f t="shared" si="23"/>
        <v>0</v>
      </c>
      <c r="L45" s="29">
        <f t="shared" si="23"/>
        <v>0</v>
      </c>
      <c r="M45" s="29">
        <f t="shared" si="23"/>
        <v>0</v>
      </c>
      <c r="N45" s="29">
        <f t="shared" si="23"/>
        <v>0</v>
      </c>
      <c r="O45" s="114"/>
      <c r="P45" s="114"/>
      <c r="Q45" s="112"/>
      <c r="R45" s="100"/>
      <c r="S45" s="100"/>
      <c r="T45" s="100"/>
      <c r="U45" s="100"/>
      <c r="V45" s="100"/>
      <c r="W45" s="100"/>
      <c r="X45" s="100"/>
      <c r="Y45" s="100"/>
      <c r="Z45" s="100"/>
    </row>
    <row r="46" spans="1:26" ht="19.899999999999999" customHeight="1" x14ac:dyDescent="0.25">
      <c r="A46" s="15">
        <f t="shared" si="15"/>
        <v>0</v>
      </c>
      <c r="B46" s="29">
        <f t="shared" ref="B46:N46" si="24">(B14*B30)*$R14</f>
        <v>0</v>
      </c>
      <c r="C46" s="29">
        <f t="shared" si="24"/>
        <v>0</v>
      </c>
      <c r="D46" s="29">
        <f t="shared" si="24"/>
        <v>0</v>
      </c>
      <c r="E46" s="29">
        <f t="shared" si="24"/>
        <v>0</v>
      </c>
      <c r="F46" s="29">
        <f t="shared" si="24"/>
        <v>0</v>
      </c>
      <c r="G46" s="29">
        <f t="shared" si="24"/>
        <v>0</v>
      </c>
      <c r="H46" s="29">
        <f t="shared" si="24"/>
        <v>0</v>
      </c>
      <c r="I46" s="29">
        <f t="shared" si="24"/>
        <v>0</v>
      </c>
      <c r="J46" s="29">
        <f t="shared" si="24"/>
        <v>0</v>
      </c>
      <c r="K46" s="29">
        <f t="shared" si="24"/>
        <v>0</v>
      </c>
      <c r="L46" s="29">
        <f t="shared" si="24"/>
        <v>0</v>
      </c>
      <c r="M46" s="29">
        <f t="shared" si="24"/>
        <v>0</v>
      </c>
      <c r="N46" s="29">
        <f t="shared" si="24"/>
        <v>0</v>
      </c>
      <c r="O46" s="114"/>
      <c r="P46" s="114"/>
      <c r="Q46" s="112"/>
      <c r="R46" s="100"/>
      <c r="S46" s="100"/>
      <c r="T46" s="100"/>
      <c r="U46" s="100"/>
      <c r="V46" s="100"/>
      <c r="W46" s="100"/>
      <c r="X46" s="100"/>
      <c r="Y46" s="100"/>
      <c r="Z46" s="100"/>
    </row>
    <row r="47" spans="1:26" ht="19.899999999999999" customHeight="1" x14ac:dyDescent="0.25">
      <c r="A47" s="15">
        <f t="shared" si="15"/>
        <v>0</v>
      </c>
      <c r="B47" s="29">
        <f t="shared" ref="B47:N47" si="25">(B15*B31)*$R15</f>
        <v>0</v>
      </c>
      <c r="C47" s="29">
        <f t="shared" si="25"/>
        <v>0</v>
      </c>
      <c r="D47" s="29">
        <f t="shared" si="25"/>
        <v>0</v>
      </c>
      <c r="E47" s="29">
        <f t="shared" si="25"/>
        <v>0</v>
      </c>
      <c r="F47" s="29">
        <f t="shared" si="25"/>
        <v>0</v>
      </c>
      <c r="G47" s="29">
        <f t="shared" si="25"/>
        <v>0</v>
      </c>
      <c r="H47" s="29">
        <f t="shared" si="25"/>
        <v>0</v>
      </c>
      <c r="I47" s="29">
        <f t="shared" si="25"/>
        <v>0</v>
      </c>
      <c r="J47" s="29">
        <f t="shared" si="25"/>
        <v>0</v>
      </c>
      <c r="K47" s="29">
        <f t="shared" si="25"/>
        <v>0</v>
      </c>
      <c r="L47" s="29">
        <f t="shared" si="25"/>
        <v>0</v>
      </c>
      <c r="M47" s="29">
        <f t="shared" si="25"/>
        <v>0</v>
      </c>
      <c r="N47" s="29">
        <f t="shared" si="25"/>
        <v>0</v>
      </c>
      <c r="O47" s="114"/>
      <c r="P47" s="114"/>
      <c r="Q47" s="112"/>
      <c r="R47" s="100"/>
      <c r="S47" s="100"/>
      <c r="T47" s="100"/>
      <c r="U47" s="100"/>
      <c r="V47" s="100"/>
      <c r="W47" s="100"/>
      <c r="X47" s="100"/>
      <c r="Y47" s="100"/>
      <c r="Z47" s="100"/>
    </row>
    <row r="48" spans="1:26" ht="4.1500000000000004" customHeight="1" x14ac:dyDescent="0.25">
      <c r="A48" s="114"/>
      <c r="B48" s="114"/>
      <c r="C48" s="114"/>
      <c r="D48" s="114"/>
      <c r="E48" s="114"/>
      <c r="F48" s="114"/>
      <c r="G48" s="114"/>
      <c r="H48" s="114"/>
      <c r="I48" s="114"/>
      <c r="J48" s="114"/>
      <c r="K48" s="114"/>
      <c r="L48" s="114"/>
      <c r="M48" s="114"/>
      <c r="N48" s="114"/>
      <c r="O48" s="114"/>
      <c r="P48" s="114"/>
      <c r="Q48" s="112"/>
      <c r="R48" s="100"/>
      <c r="S48" s="100"/>
      <c r="T48" s="100"/>
      <c r="U48" s="100"/>
      <c r="V48" s="100"/>
      <c r="W48" s="100"/>
      <c r="X48" s="100"/>
      <c r="Y48" s="100"/>
      <c r="Z48" s="100"/>
    </row>
    <row r="49" spans="1:26" ht="19.899999999999999" customHeight="1" x14ac:dyDescent="0.25">
      <c r="A49" s="61" t="s">
        <v>142</v>
      </c>
      <c r="B49" s="30">
        <f>SUM(B38:B47)</f>
        <v>0</v>
      </c>
      <c r="C49" s="30">
        <f t="shared" ref="C49:N49" si="26">SUM(C38:C47)</f>
        <v>0</v>
      </c>
      <c r="D49" s="30">
        <f t="shared" si="26"/>
        <v>0</v>
      </c>
      <c r="E49" s="30">
        <f t="shared" si="26"/>
        <v>0</v>
      </c>
      <c r="F49" s="30">
        <f t="shared" si="26"/>
        <v>0</v>
      </c>
      <c r="G49" s="30">
        <f t="shared" si="26"/>
        <v>0</v>
      </c>
      <c r="H49" s="30">
        <f t="shared" si="26"/>
        <v>0</v>
      </c>
      <c r="I49" s="30">
        <f t="shared" si="26"/>
        <v>0</v>
      </c>
      <c r="J49" s="30">
        <f t="shared" si="26"/>
        <v>0</v>
      </c>
      <c r="K49" s="30">
        <f t="shared" si="26"/>
        <v>0</v>
      </c>
      <c r="L49" s="30">
        <f t="shared" si="26"/>
        <v>0</v>
      </c>
      <c r="M49" s="30">
        <f t="shared" si="26"/>
        <v>0</v>
      </c>
      <c r="N49" s="30">
        <f t="shared" si="26"/>
        <v>0</v>
      </c>
      <c r="O49" s="114"/>
      <c r="P49" s="114"/>
      <c r="Q49" s="112"/>
      <c r="R49" s="100"/>
      <c r="S49" s="100"/>
      <c r="T49" s="100"/>
      <c r="U49" s="100"/>
      <c r="V49" s="100"/>
      <c r="W49" s="100"/>
      <c r="X49" s="100"/>
      <c r="Y49" s="100"/>
      <c r="Z49" s="100"/>
    </row>
    <row r="50" spans="1:26" ht="19.899999999999999" customHeight="1" x14ac:dyDescent="0.25">
      <c r="A50" s="110"/>
      <c r="B50" s="115"/>
      <c r="C50" s="115"/>
      <c r="D50" s="115"/>
      <c r="E50" s="115"/>
      <c r="F50" s="115"/>
      <c r="G50" s="115"/>
      <c r="H50" s="115"/>
      <c r="I50" s="115"/>
      <c r="J50" s="115"/>
      <c r="K50" s="115"/>
      <c r="L50" s="115"/>
      <c r="M50" s="115"/>
      <c r="N50" s="114"/>
      <c r="O50" s="114"/>
      <c r="P50" s="114"/>
      <c r="Q50" s="112"/>
      <c r="R50" s="100"/>
      <c r="S50" s="100"/>
      <c r="T50" s="100"/>
      <c r="U50" s="100"/>
      <c r="V50" s="100"/>
      <c r="W50" s="100"/>
      <c r="X50" s="100"/>
      <c r="Y50" s="100"/>
      <c r="Z50" s="100"/>
    </row>
    <row r="51" spans="1:26" ht="19.899999999999999" customHeight="1" thickBot="1" x14ac:dyDescent="0.3">
      <c r="A51" s="110"/>
      <c r="B51" s="115"/>
      <c r="C51" s="115"/>
      <c r="D51" s="115"/>
      <c r="E51" s="115"/>
      <c r="F51" s="115"/>
      <c r="G51" s="115"/>
      <c r="H51" s="115"/>
      <c r="I51" s="115"/>
      <c r="J51" s="115"/>
      <c r="K51" s="115"/>
      <c r="L51" s="115"/>
      <c r="M51" s="115"/>
      <c r="N51" s="114"/>
      <c r="O51" s="114"/>
      <c r="P51" s="114"/>
      <c r="Q51" s="112"/>
      <c r="R51" s="100"/>
      <c r="S51" s="100"/>
      <c r="T51" s="100"/>
      <c r="U51" s="100"/>
      <c r="V51" s="100"/>
      <c r="W51" s="100"/>
      <c r="X51" s="100"/>
      <c r="Y51" s="100"/>
      <c r="Z51" s="100"/>
    </row>
    <row r="52" spans="1:26" ht="19.899999999999999" customHeight="1" thickBot="1" x14ac:dyDescent="0.3">
      <c r="A52" s="116"/>
      <c r="B52" s="33" t="s">
        <v>115</v>
      </c>
      <c r="C52" s="34"/>
      <c r="D52" s="34"/>
      <c r="E52" s="34"/>
      <c r="F52" s="34"/>
      <c r="G52" s="34"/>
      <c r="H52" s="34"/>
      <c r="I52" s="34"/>
      <c r="J52" s="34"/>
      <c r="K52" s="34"/>
      <c r="L52" s="34"/>
      <c r="M52" s="35"/>
      <c r="N52" s="111"/>
      <c r="O52" s="111"/>
      <c r="P52" s="111"/>
      <c r="Q52" s="111"/>
      <c r="R52" s="111"/>
      <c r="S52" s="100"/>
      <c r="T52" s="100"/>
      <c r="U52" s="100"/>
      <c r="V52" s="100"/>
      <c r="W52" s="100"/>
      <c r="X52" s="100"/>
      <c r="Y52" s="100"/>
      <c r="Z52" s="100"/>
    </row>
    <row r="53" spans="1:26" ht="19.899999999999999" customHeight="1" x14ac:dyDescent="0.25">
      <c r="A53" s="61" t="s">
        <v>90</v>
      </c>
      <c r="B53" s="20">
        <f>B$4</f>
        <v>43922</v>
      </c>
      <c r="C53" s="20">
        <f t="shared" ref="C53:M53" si="27">C$4</f>
        <v>43952</v>
      </c>
      <c r="D53" s="20">
        <f t="shared" si="27"/>
        <v>43983</v>
      </c>
      <c r="E53" s="20">
        <f t="shared" si="27"/>
        <v>44013</v>
      </c>
      <c r="F53" s="20">
        <f t="shared" si="27"/>
        <v>44044</v>
      </c>
      <c r="G53" s="20">
        <f t="shared" si="27"/>
        <v>44075</v>
      </c>
      <c r="H53" s="20">
        <f t="shared" si="27"/>
        <v>44105</v>
      </c>
      <c r="I53" s="20">
        <f t="shared" si="27"/>
        <v>44136</v>
      </c>
      <c r="J53" s="20">
        <f t="shared" si="27"/>
        <v>44166</v>
      </c>
      <c r="K53" s="20">
        <f t="shared" si="27"/>
        <v>44197</v>
      </c>
      <c r="L53" s="20">
        <f t="shared" si="27"/>
        <v>44228</v>
      </c>
      <c r="M53" s="20">
        <f t="shared" si="27"/>
        <v>44256</v>
      </c>
      <c r="N53" s="24" t="str">
        <f>$N$4</f>
        <v>Total 
This Year</v>
      </c>
      <c r="O53" s="24" t="str">
        <f t="shared" ref="O53:O54" si="28">O20</f>
        <v>Total 
Last Year</v>
      </c>
      <c r="P53" s="18" t="s">
        <v>22</v>
      </c>
      <c r="Q53" s="18" t="s">
        <v>22</v>
      </c>
      <c r="R53" s="100"/>
      <c r="S53" s="100"/>
      <c r="T53" s="100"/>
      <c r="U53" s="100"/>
      <c r="V53" s="100"/>
      <c r="W53" s="100"/>
      <c r="X53" s="100"/>
      <c r="Y53" s="100"/>
      <c r="Z53" s="100"/>
    </row>
    <row r="54" spans="1:26" ht="19.899999999999999" customHeight="1" thickBot="1" x14ac:dyDescent="0.3">
      <c r="A54" s="62" t="s">
        <v>114</v>
      </c>
      <c r="B54" s="38" t="s">
        <v>10</v>
      </c>
      <c r="C54" s="38" t="s">
        <v>11</v>
      </c>
      <c r="D54" s="38" t="s">
        <v>12</v>
      </c>
      <c r="E54" s="38" t="s">
        <v>13</v>
      </c>
      <c r="F54" s="38" t="s">
        <v>14</v>
      </c>
      <c r="G54" s="38" t="s">
        <v>15</v>
      </c>
      <c r="H54" s="38" t="s">
        <v>16</v>
      </c>
      <c r="I54" s="38" t="s">
        <v>17</v>
      </c>
      <c r="J54" s="38" t="s">
        <v>18</v>
      </c>
      <c r="K54" s="38" t="s">
        <v>19</v>
      </c>
      <c r="L54" s="38" t="s">
        <v>20</v>
      </c>
      <c r="M54" s="38" t="s">
        <v>21</v>
      </c>
      <c r="N54" s="39" t="str">
        <f t="shared" ref="N54" si="29">N37</f>
        <v>2020-2021</v>
      </c>
      <c r="O54" s="39" t="str">
        <f t="shared" si="28"/>
        <v>2019-2020</v>
      </c>
      <c r="P54" s="40" t="s">
        <v>22</v>
      </c>
      <c r="Q54" s="40" t="s">
        <v>22</v>
      </c>
      <c r="R54" s="100"/>
      <c r="S54" s="100"/>
      <c r="T54" s="100"/>
      <c r="U54" s="100"/>
      <c r="V54" s="100"/>
      <c r="W54" s="100"/>
      <c r="X54" s="100"/>
      <c r="Y54" s="100"/>
      <c r="Z54" s="100"/>
    </row>
    <row r="55" spans="1:26" ht="19.899999999999999" customHeight="1" thickTop="1" x14ac:dyDescent="0.25">
      <c r="A55" s="15" t="str">
        <f>SetUp!C15</f>
        <v>Magic Beans</v>
      </c>
      <c r="B55" s="29">
        <f t="shared" ref="B55:M55" si="30">B6*B22</f>
        <v>300</v>
      </c>
      <c r="C55" s="29">
        <f t="shared" si="30"/>
        <v>300</v>
      </c>
      <c r="D55" s="29">
        <f t="shared" si="30"/>
        <v>450</v>
      </c>
      <c r="E55" s="29">
        <f t="shared" si="30"/>
        <v>450</v>
      </c>
      <c r="F55" s="29">
        <f t="shared" si="30"/>
        <v>450</v>
      </c>
      <c r="G55" s="29">
        <f t="shared" si="30"/>
        <v>600</v>
      </c>
      <c r="H55" s="29">
        <f t="shared" si="30"/>
        <v>750</v>
      </c>
      <c r="I55" s="29">
        <f t="shared" si="30"/>
        <v>750</v>
      </c>
      <c r="J55" s="29">
        <f t="shared" si="30"/>
        <v>875</v>
      </c>
      <c r="K55" s="29">
        <f t="shared" si="30"/>
        <v>1225</v>
      </c>
      <c r="L55" s="29">
        <f t="shared" si="30"/>
        <v>1575</v>
      </c>
      <c r="M55" s="29">
        <f t="shared" si="30"/>
        <v>2400</v>
      </c>
      <c r="N55" s="29">
        <f>SUM(B55:M55)</f>
        <v>10125</v>
      </c>
      <c r="O55" s="29">
        <f t="shared" ref="O55:O64" si="31">O6*O22</f>
        <v>0</v>
      </c>
      <c r="P55" s="29">
        <f>N55-O55</f>
        <v>10125</v>
      </c>
      <c r="Q55" s="19">
        <f>IF(OR(O55=0,P55=0),0,P55/O55)</f>
        <v>0</v>
      </c>
      <c r="R55" s="100"/>
      <c r="S55" s="100"/>
      <c r="T55" s="100"/>
      <c r="U55" s="100"/>
      <c r="V55" s="100"/>
      <c r="W55" s="100"/>
      <c r="X55" s="100"/>
      <c r="Y55" s="100"/>
      <c r="Z55" s="100"/>
    </row>
    <row r="56" spans="1:26" ht="19.899999999999999" customHeight="1" x14ac:dyDescent="0.25">
      <c r="A56" s="15" t="str">
        <f>SetUp!C16</f>
        <v>Flying Carpets</v>
      </c>
      <c r="B56" s="29">
        <f t="shared" ref="B56:M56" si="32">B7*B23</f>
        <v>0</v>
      </c>
      <c r="C56" s="29">
        <f t="shared" si="32"/>
        <v>1000</v>
      </c>
      <c r="D56" s="29">
        <f t="shared" si="32"/>
        <v>1000</v>
      </c>
      <c r="E56" s="29">
        <f t="shared" si="32"/>
        <v>3000</v>
      </c>
      <c r="F56" s="29">
        <f t="shared" si="32"/>
        <v>3000</v>
      </c>
      <c r="G56" s="29">
        <f t="shared" si="32"/>
        <v>3000</v>
      </c>
      <c r="H56" s="29">
        <f t="shared" si="32"/>
        <v>3750</v>
      </c>
      <c r="I56" s="29">
        <f t="shared" si="32"/>
        <v>3750</v>
      </c>
      <c r="J56" s="29">
        <f t="shared" si="32"/>
        <v>4950</v>
      </c>
      <c r="K56" s="29">
        <f t="shared" si="32"/>
        <v>4125</v>
      </c>
      <c r="L56" s="29">
        <f t="shared" si="32"/>
        <v>5400</v>
      </c>
      <c r="M56" s="29">
        <f t="shared" si="32"/>
        <v>6000</v>
      </c>
      <c r="N56" s="29">
        <f t="shared" ref="N56:N64" si="33">SUM(B56:M56)</f>
        <v>38975</v>
      </c>
      <c r="O56" s="29">
        <f t="shared" si="31"/>
        <v>0</v>
      </c>
      <c r="P56" s="29">
        <f t="shared" ref="P56:P66" si="34">N56-O56</f>
        <v>38975</v>
      </c>
      <c r="Q56" s="19">
        <f t="shared" ref="Q56:Q64" si="35">IF(OR(O56=0,P56=0),0,P56/O56)</f>
        <v>0</v>
      </c>
      <c r="R56" s="100"/>
      <c r="S56" s="100"/>
      <c r="T56" s="100"/>
      <c r="U56" s="100"/>
      <c r="V56" s="100"/>
      <c r="W56" s="100"/>
      <c r="X56" s="100"/>
      <c r="Y56" s="100"/>
      <c r="Z56" s="100"/>
    </row>
    <row r="57" spans="1:26" ht="19.899999999999999" customHeight="1" x14ac:dyDescent="0.25">
      <c r="A57" s="15">
        <f>SetUp!C17</f>
        <v>0</v>
      </c>
      <c r="B57" s="29">
        <f t="shared" ref="B57:M57" si="36">B8*B24</f>
        <v>0</v>
      </c>
      <c r="C57" s="29">
        <f t="shared" si="36"/>
        <v>0</v>
      </c>
      <c r="D57" s="29">
        <f t="shared" si="36"/>
        <v>0</v>
      </c>
      <c r="E57" s="29">
        <f t="shared" si="36"/>
        <v>0</v>
      </c>
      <c r="F57" s="29">
        <f t="shared" si="36"/>
        <v>0</v>
      </c>
      <c r="G57" s="29">
        <f t="shared" si="36"/>
        <v>0</v>
      </c>
      <c r="H57" s="29">
        <f t="shared" si="36"/>
        <v>0</v>
      </c>
      <c r="I57" s="29">
        <f t="shared" si="36"/>
        <v>0</v>
      </c>
      <c r="J57" s="29">
        <f t="shared" si="36"/>
        <v>0</v>
      </c>
      <c r="K57" s="29">
        <f t="shared" si="36"/>
        <v>0</v>
      </c>
      <c r="L57" s="29">
        <f t="shared" si="36"/>
        <v>0</v>
      </c>
      <c r="M57" s="29">
        <f t="shared" si="36"/>
        <v>0</v>
      </c>
      <c r="N57" s="29">
        <f t="shared" si="33"/>
        <v>0</v>
      </c>
      <c r="O57" s="29">
        <f t="shared" si="31"/>
        <v>0</v>
      </c>
      <c r="P57" s="29">
        <f t="shared" si="34"/>
        <v>0</v>
      </c>
      <c r="Q57" s="19">
        <f t="shared" si="35"/>
        <v>0</v>
      </c>
      <c r="R57" s="100"/>
      <c r="S57" s="100"/>
      <c r="T57" s="100"/>
      <c r="U57" s="100"/>
      <c r="V57" s="100"/>
      <c r="W57" s="100"/>
      <c r="X57" s="100"/>
      <c r="Y57" s="100"/>
      <c r="Z57" s="100"/>
    </row>
    <row r="58" spans="1:26" ht="19.899999999999999" customHeight="1" x14ac:dyDescent="0.25">
      <c r="A58" s="15">
        <f>SetUp!C18</f>
        <v>0</v>
      </c>
      <c r="B58" s="29">
        <f t="shared" ref="B58:M58" si="37">B9*B25</f>
        <v>0</v>
      </c>
      <c r="C58" s="29">
        <f t="shared" si="37"/>
        <v>0</v>
      </c>
      <c r="D58" s="29">
        <f t="shared" si="37"/>
        <v>0</v>
      </c>
      <c r="E58" s="29">
        <f t="shared" si="37"/>
        <v>0</v>
      </c>
      <c r="F58" s="29">
        <f t="shared" si="37"/>
        <v>0</v>
      </c>
      <c r="G58" s="29">
        <f t="shared" si="37"/>
        <v>0</v>
      </c>
      <c r="H58" s="29">
        <f t="shared" si="37"/>
        <v>0</v>
      </c>
      <c r="I58" s="29">
        <f t="shared" si="37"/>
        <v>0</v>
      </c>
      <c r="J58" s="29">
        <f t="shared" si="37"/>
        <v>0</v>
      </c>
      <c r="K58" s="29">
        <f t="shared" si="37"/>
        <v>0</v>
      </c>
      <c r="L58" s="29">
        <f t="shared" si="37"/>
        <v>0</v>
      </c>
      <c r="M58" s="29">
        <f t="shared" si="37"/>
        <v>0</v>
      </c>
      <c r="N58" s="29">
        <f t="shared" si="33"/>
        <v>0</v>
      </c>
      <c r="O58" s="29">
        <f t="shared" si="31"/>
        <v>0</v>
      </c>
      <c r="P58" s="29">
        <f t="shared" si="34"/>
        <v>0</v>
      </c>
      <c r="Q58" s="19">
        <f t="shared" si="35"/>
        <v>0</v>
      </c>
      <c r="R58" s="100"/>
      <c r="S58" s="100"/>
      <c r="T58" s="100"/>
      <c r="U58" s="100"/>
      <c r="V58" s="100"/>
      <c r="W58" s="100"/>
      <c r="X58" s="100"/>
      <c r="Y58" s="100"/>
      <c r="Z58" s="100"/>
    </row>
    <row r="59" spans="1:26" ht="19.899999999999999" customHeight="1" x14ac:dyDescent="0.25">
      <c r="A59" s="15">
        <f>SetUp!C19</f>
        <v>0</v>
      </c>
      <c r="B59" s="29">
        <f t="shared" ref="B59:M59" si="38">B10*B26</f>
        <v>0</v>
      </c>
      <c r="C59" s="29">
        <f t="shared" si="38"/>
        <v>0</v>
      </c>
      <c r="D59" s="29">
        <f t="shared" si="38"/>
        <v>0</v>
      </c>
      <c r="E59" s="29">
        <f t="shared" si="38"/>
        <v>0</v>
      </c>
      <c r="F59" s="29">
        <f t="shared" si="38"/>
        <v>0</v>
      </c>
      <c r="G59" s="29">
        <f t="shared" si="38"/>
        <v>0</v>
      </c>
      <c r="H59" s="29">
        <f t="shared" si="38"/>
        <v>0</v>
      </c>
      <c r="I59" s="29">
        <f t="shared" si="38"/>
        <v>0</v>
      </c>
      <c r="J59" s="29">
        <f t="shared" si="38"/>
        <v>0</v>
      </c>
      <c r="K59" s="29">
        <f t="shared" si="38"/>
        <v>0</v>
      </c>
      <c r="L59" s="29">
        <f t="shared" si="38"/>
        <v>0</v>
      </c>
      <c r="M59" s="29">
        <f t="shared" si="38"/>
        <v>0</v>
      </c>
      <c r="N59" s="29">
        <f t="shared" si="33"/>
        <v>0</v>
      </c>
      <c r="O59" s="29">
        <f t="shared" si="31"/>
        <v>0</v>
      </c>
      <c r="P59" s="29">
        <f t="shared" si="34"/>
        <v>0</v>
      </c>
      <c r="Q59" s="19">
        <f t="shared" si="35"/>
        <v>0</v>
      </c>
      <c r="R59" s="100"/>
      <c r="S59" s="100"/>
      <c r="T59" s="100"/>
      <c r="U59" s="100"/>
      <c r="V59" s="100"/>
      <c r="W59" s="100"/>
      <c r="X59" s="100"/>
      <c r="Y59" s="100"/>
      <c r="Z59" s="100"/>
    </row>
    <row r="60" spans="1:26" ht="19.899999999999999" customHeight="1" x14ac:dyDescent="0.25">
      <c r="A60" s="15">
        <f>SetUp!C20</f>
        <v>0</v>
      </c>
      <c r="B60" s="29">
        <f t="shared" ref="B60:M60" si="39">B11*B27</f>
        <v>0</v>
      </c>
      <c r="C60" s="29">
        <f t="shared" si="39"/>
        <v>0</v>
      </c>
      <c r="D60" s="29">
        <f t="shared" si="39"/>
        <v>0</v>
      </c>
      <c r="E60" s="29">
        <f t="shared" si="39"/>
        <v>0</v>
      </c>
      <c r="F60" s="29">
        <f t="shared" si="39"/>
        <v>0</v>
      </c>
      <c r="G60" s="29">
        <f t="shared" si="39"/>
        <v>0</v>
      </c>
      <c r="H60" s="29">
        <f t="shared" si="39"/>
        <v>0</v>
      </c>
      <c r="I60" s="29">
        <f t="shared" si="39"/>
        <v>0</v>
      </c>
      <c r="J60" s="29">
        <f t="shared" si="39"/>
        <v>0</v>
      </c>
      <c r="K60" s="29">
        <f t="shared" si="39"/>
        <v>0</v>
      </c>
      <c r="L60" s="29">
        <f t="shared" si="39"/>
        <v>0</v>
      </c>
      <c r="M60" s="29">
        <f t="shared" si="39"/>
        <v>0</v>
      </c>
      <c r="N60" s="29">
        <f t="shared" si="33"/>
        <v>0</v>
      </c>
      <c r="O60" s="29">
        <f t="shared" si="31"/>
        <v>0</v>
      </c>
      <c r="P60" s="29">
        <f t="shared" si="34"/>
        <v>0</v>
      </c>
      <c r="Q60" s="19">
        <f t="shared" si="35"/>
        <v>0</v>
      </c>
      <c r="R60" s="100"/>
      <c r="S60" s="100"/>
      <c r="T60" s="100"/>
      <c r="U60" s="100"/>
      <c r="V60" s="100"/>
      <c r="W60" s="100"/>
      <c r="X60" s="100"/>
      <c r="Y60" s="100"/>
      <c r="Z60" s="100"/>
    </row>
    <row r="61" spans="1:26" ht="19.899999999999999" customHeight="1" x14ac:dyDescent="0.25">
      <c r="A61" s="15">
        <f>SetUp!C21</f>
        <v>0</v>
      </c>
      <c r="B61" s="29">
        <f t="shared" ref="B61:M61" si="40">B12*B28</f>
        <v>0</v>
      </c>
      <c r="C61" s="29">
        <f t="shared" si="40"/>
        <v>0</v>
      </c>
      <c r="D61" s="29">
        <f t="shared" si="40"/>
        <v>0</v>
      </c>
      <c r="E61" s="29">
        <f t="shared" si="40"/>
        <v>0</v>
      </c>
      <c r="F61" s="29">
        <f t="shared" si="40"/>
        <v>0</v>
      </c>
      <c r="G61" s="29">
        <f t="shared" si="40"/>
        <v>0</v>
      </c>
      <c r="H61" s="29">
        <f t="shared" si="40"/>
        <v>0</v>
      </c>
      <c r="I61" s="29">
        <f t="shared" si="40"/>
        <v>0</v>
      </c>
      <c r="J61" s="29">
        <f t="shared" si="40"/>
        <v>0</v>
      </c>
      <c r="K61" s="29">
        <f t="shared" si="40"/>
        <v>0</v>
      </c>
      <c r="L61" s="29">
        <f t="shared" si="40"/>
        <v>0</v>
      </c>
      <c r="M61" s="29">
        <f t="shared" si="40"/>
        <v>0</v>
      </c>
      <c r="N61" s="29">
        <f t="shared" si="33"/>
        <v>0</v>
      </c>
      <c r="O61" s="29">
        <f t="shared" si="31"/>
        <v>0</v>
      </c>
      <c r="P61" s="29">
        <f t="shared" si="34"/>
        <v>0</v>
      </c>
      <c r="Q61" s="19">
        <f t="shared" si="35"/>
        <v>0</v>
      </c>
      <c r="R61" s="100"/>
      <c r="S61" s="100"/>
      <c r="T61" s="100"/>
      <c r="U61" s="100"/>
      <c r="V61" s="100"/>
      <c r="W61" s="100"/>
      <c r="X61" s="100"/>
      <c r="Y61" s="100"/>
      <c r="Z61" s="100"/>
    </row>
    <row r="62" spans="1:26" ht="19.899999999999999" customHeight="1" x14ac:dyDescent="0.25">
      <c r="A62" s="15">
        <f>SetUp!C22</f>
        <v>0</v>
      </c>
      <c r="B62" s="29">
        <f t="shared" ref="B62:M62" si="41">B13*B29</f>
        <v>0</v>
      </c>
      <c r="C62" s="29">
        <f t="shared" si="41"/>
        <v>0</v>
      </c>
      <c r="D62" s="29">
        <f t="shared" si="41"/>
        <v>0</v>
      </c>
      <c r="E62" s="29">
        <f t="shared" si="41"/>
        <v>0</v>
      </c>
      <c r="F62" s="29">
        <f t="shared" si="41"/>
        <v>0</v>
      </c>
      <c r="G62" s="29">
        <f t="shared" si="41"/>
        <v>0</v>
      </c>
      <c r="H62" s="29">
        <f t="shared" si="41"/>
        <v>0</v>
      </c>
      <c r="I62" s="29">
        <f t="shared" si="41"/>
        <v>0</v>
      </c>
      <c r="J62" s="29">
        <f t="shared" si="41"/>
        <v>0</v>
      </c>
      <c r="K62" s="29">
        <f t="shared" si="41"/>
        <v>0</v>
      </c>
      <c r="L62" s="29">
        <f t="shared" si="41"/>
        <v>0</v>
      </c>
      <c r="M62" s="29">
        <f t="shared" si="41"/>
        <v>0</v>
      </c>
      <c r="N62" s="29">
        <f t="shared" si="33"/>
        <v>0</v>
      </c>
      <c r="O62" s="29">
        <f t="shared" si="31"/>
        <v>0</v>
      </c>
      <c r="P62" s="29">
        <f t="shared" si="34"/>
        <v>0</v>
      </c>
      <c r="Q62" s="19">
        <f t="shared" si="35"/>
        <v>0</v>
      </c>
      <c r="R62" s="100"/>
      <c r="S62" s="100"/>
      <c r="T62" s="100"/>
      <c r="U62" s="100"/>
      <c r="V62" s="100"/>
      <c r="W62" s="100"/>
      <c r="X62" s="100"/>
      <c r="Y62" s="100"/>
      <c r="Z62" s="100"/>
    </row>
    <row r="63" spans="1:26" ht="19.899999999999999" customHeight="1" x14ac:dyDescent="0.25">
      <c r="A63" s="15">
        <f>SetUp!C23</f>
        <v>0</v>
      </c>
      <c r="B63" s="29">
        <f t="shared" ref="B63:M63" si="42">B14*B30</f>
        <v>0</v>
      </c>
      <c r="C63" s="29">
        <f t="shared" si="42"/>
        <v>0</v>
      </c>
      <c r="D63" s="29">
        <f t="shared" si="42"/>
        <v>0</v>
      </c>
      <c r="E63" s="29">
        <f t="shared" si="42"/>
        <v>0</v>
      </c>
      <c r="F63" s="29">
        <f t="shared" si="42"/>
        <v>0</v>
      </c>
      <c r="G63" s="29">
        <f t="shared" si="42"/>
        <v>0</v>
      </c>
      <c r="H63" s="29">
        <f t="shared" si="42"/>
        <v>0</v>
      </c>
      <c r="I63" s="29">
        <f t="shared" si="42"/>
        <v>0</v>
      </c>
      <c r="J63" s="29">
        <f t="shared" si="42"/>
        <v>0</v>
      </c>
      <c r="K63" s="29">
        <f t="shared" si="42"/>
        <v>0</v>
      </c>
      <c r="L63" s="29">
        <f t="shared" si="42"/>
        <v>0</v>
      </c>
      <c r="M63" s="29">
        <f t="shared" si="42"/>
        <v>0</v>
      </c>
      <c r="N63" s="29">
        <f t="shared" si="33"/>
        <v>0</v>
      </c>
      <c r="O63" s="29">
        <f t="shared" si="31"/>
        <v>0</v>
      </c>
      <c r="P63" s="29">
        <f t="shared" si="34"/>
        <v>0</v>
      </c>
      <c r="Q63" s="19">
        <f t="shared" si="35"/>
        <v>0</v>
      </c>
      <c r="R63" s="100"/>
      <c r="S63" s="100"/>
      <c r="T63" s="100"/>
      <c r="U63" s="100"/>
      <c r="V63" s="100"/>
      <c r="W63" s="100"/>
      <c r="X63" s="100"/>
      <c r="Y63" s="100"/>
      <c r="Z63" s="100"/>
    </row>
    <row r="64" spans="1:26" ht="19.899999999999999" customHeight="1" x14ac:dyDescent="0.25">
      <c r="A64" s="15">
        <f>SetUp!C24</f>
        <v>0</v>
      </c>
      <c r="B64" s="29">
        <f t="shared" ref="B64:M64" si="43">B15*B31</f>
        <v>0</v>
      </c>
      <c r="C64" s="29">
        <f t="shared" si="43"/>
        <v>0</v>
      </c>
      <c r="D64" s="29">
        <f t="shared" si="43"/>
        <v>0</v>
      </c>
      <c r="E64" s="29">
        <f t="shared" si="43"/>
        <v>0</v>
      </c>
      <c r="F64" s="29">
        <f t="shared" si="43"/>
        <v>0</v>
      </c>
      <c r="G64" s="29">
        <f t="shared" si="43"/>
        <v>0</v>
      </c>
      <c r="H64" s="29">
        <f t="shared" si="43"/>
        <v>0</v>
      </c>
      <c r="I64" s="29">
        <f t="shared" si="43"/>
        <v>0</v>
      </c>
      <c r="J64" s="29">
        <f t="shared" si="43"/>
        <v>0</v>
      </c>
      <c r="K64" s="29">
        <f t="shared" si="43"/>
        <v>0</v>
      </c>
      <c r="L64" s="29">
        <f t="shared" si="43"/>
        <v>0</v>
      </c>
      <c r="M64" s="29">
        <f t="shared" si="43"/>
        <v>0</v>
      </c>
      <c r="N64" s="29">
        <f t="shared" si="33"/>
        <v>0</v>
      </c>
      <c r="O64" s="29">
        <f t="shared" si="31"/>
        <v>0</v>
      </c>
      <c r="P64" s="29">
        <f t="shared" si="34"/>
        <v>0</v>
      </c>
      <c r="Q64" s="19">
        <f t="shared" si="35"/>
        <v>0</v>
      </c>
      <c r="R64" s="100"/>
      <c r="S64" s="100"/>
      <c r="T64" s="100"/>
      <c r="U64" s="100"/>
      <c r="V64" s="100"/>
      <c r="W64" s="100"/>
      <c r="X64" s="100"/>
      <c r="Y64" s="100"/>
      <c r="Z64" s="100"/>
    </row>
    <row r="65" spans="1:26" ht="4.9000000000000004" customHeight="1"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ht="19.899999999999999" customHeight="1" x14ac:dyDescent="0.25">
      <c r="A66" s="52" t="s">
        <v>9</v>
      </c>
      <c r="B66" s="30">
        <f>SUM(B55:B65)</f>
        <v>300</v>
      </c>
      <c r="C66" s="30">
        <f t="shared" ref="C66:M66" si="44">SUM(C55:C65)</f>
        <v>1300</v>
      </c>
      <c r="D66" s="30">
        <f t="shared" si="44"/>
        <v>1450</v>
      </c>
      <c r="E66" s="30">
        <f t="shared" si="44"/>
        <v>3450</v>
      </c>
      <c r="F66" s="30">
        <f t="shared" si="44"/>
        <v>3450</v>
      </c>
      <c r="G66" s="30">
        <f t="shared" si="44"/>
        <v>3600</v>
      </c>
      <c r="H66" s="30">
        <f t="shared" si="44"/>
        <v>4500</v>
      </c>
      <c r="I66" s="30">
        <f t="shared" si="44"/>
        <v>4500</v>
      </c>
      <c r="J66" s="30">
        <f t="shared" si="44"/>
        <v>5825</v>
      </c>
      <c r="K66" s="30">
        <f t="shared" si="44"/>
        <v>5350</v>
      </c>
      <c r="L66" s="30">
        <f t="shared" si="44"/>
        <v>6975</v>
      </c>
      <c r="M66" s="30">
        <f t="shared" si="44"/>
        <v>8400</v>
      </c>
      <c r="N66" s="30">
        <f>SUM(N55:N64)</f>
        <v>49100</v>
      </c>
      <c r="O66" s="30">
        <f>SUM(O55:O65)</f>
        <v>0</v>
      </c>
      <c r="P66" s="30">
        <f t="shared" si="34"/>
        <v>49100</v>
      </c>
      <c r="Q66" s="27"/>
      <c r="R66" s="100"/>
      <c r="S66" s="100"/>
      <c r="T66" s="100"/>
      <c r="U66" s="100"/>
      <c r="V66" s="100"/>
      <c r="W66" s="100"/>
      <c r="X66" s="100"/>
      <c r="Y66" s="100"/>
      <c r="Z66" s="100"/>
    </row>
    <row r="67" spans="1:26" ht="19.899999999999999" customHeight="1" x14ac:dyDescent="0.25">
      <c r="A67" s="110"/>
      <c r="B67" s="115"/>
      <c r="C67" s="111"/>
      <c r="D67" s="111"/>
      <c r="E67" s="111"/>
      <c r="F67" s="111"/>
      <c r="G67" s="111"/>
      <c r="H67" s="111"/>
      <c r="I67" s="111"/>
      <c r="J67" s="111"/>
      <c r="K67" s="111"/>
      <c r="L67" s="111"/>
      <c r="M67" s="111"/>
      <c r="N67" s="114"/>
      <c r="O67" s="114"/>
      <c r="P67" s="114"/>
      <c r="Q67" s="114"/>
      <c r="R67" s="100"/>
      <c r="S67" s="100"/>
      <c r="T67" s="100"/>
      <c r="U67" s="100"/>
      <c r="V67" s="100"/>
      <c r="W67" s="100"/>
      <c r="X67" s="100"/>
      <c r="Y67" s="100"/>
      <c r="Z67" s="100"/>
    </row>
    <row r="68" spans="1:26" ht="19.899999999999999" customHeight="1" x14ac:dyDescent="0.25">
      <c r="A68" s="100"/>
      <c r="B68" s="100"/>
      <c r="C68" s="100"/>
      <c r="D68" s="100"/>
      <c r="E68" s="100"/>
      <c r="F68" s="100"/>
      <c r="G68" s="100"/>
      <c r="H68" s="100"/>
      <c r="I68" s="100"/>
      <c r="J68" s="100"/>
      <c r="K68" s="100"/>
      <c r="L68" s="100"/>
      <c r="M68" s="100"/>
      <c r="N68" s="114"/>
      <c r="O68" s="114"/>
      <c r="P68" s="114"/>
      <c r="Q68" s="114"/>
      <c r="R68" s="100"/>
      <c r="S68" s="100"/>
      <c r="T68" s="100"/>
      <c r="U68" s="100"/>
      <c r="V68" s="100"/>
      <c r="W68" s="100"/>
      <c r="X68" s="100"/>
      <c r="Y68" s="100"/>
      <c r="Z68" s="100"/>
    </row>
    <row r="69" spans="1:26" ht="19.899999999999999" customHeight="1" x14ac:dyDescent="0.25">
      <c r="A69" s="100"/>
      <c r="B69" s="100"/>
      <c r="C69" s="100"/>
      <c r="D69" s="100"/>
      <c r="E69" s="100"/>
      <c r="F69" s="100"/>
      <c r="G69" s="100"/>
      <c r="H69" s="100"/>
      <c r="I69" s="100"/>
      <c r="J69" s="100"/>
      <c r="K69" s="100"/>
      <c r="L69" s="100"/>
      <c r="M69" s="100"/>
      <c r="N69" s="114"/>
      <c r="O69" s="114"/>
      <c r="P69" s="114"/>
      <c r="Q69" s="105"/>
      <c r="R69" s="100"/>
      <c r="S69" s="100"/>
      <c r="T69" s="100"/>
      <c r="U69" s="100"/>
      <c r="V69" s="100"/>
      <c r="W69" s="100"/>
      <c r="X69" s="100"/>
      <c r="Y69" s="100"/>
      <c r="Z69" s="100"/>
    </row>
    <row r="70" spans="1:26" ht="4.9000000000000004" customHeight="1" x14ac:dyDescent="0.25">
      <c r="A70" s="100"/>
      <c r="B70" s="100"/>
      <c r="C70" s="100"/>
      <c r="D70" s="100"/>
      <c r="E70" s="100"/>
      <c r="F70" s="100"/>
      <c r="G70" s="100"/>
      <c r="H70" s="100"/>
      <c r="I70" s="100"/>
      <c r="J70" s="100"/>
      <c r="K70" s="100"/>
      <c r="L70" s="100"/>
      <c r="M70" s="100"/>
      <c r="N70" s="111"/>
      <c r="O70" s="111"/>
      <c r="P70" s="111"/>
      <c r="Q70" s="111"/>
      <c r="R70" s="106"/>
      <c r="S70" s="106"/>
      <c r="T70" s="100"/>
      <c r="U70" s="100"/>
      <c r="V70" s="100"/>
      <c r="W70" s="100"/>
      <c r="X70" s="100"/>
      <c r="Y70" s="100"/>
      <c r="Z70" s="100"/>
    </row>
    <row r="71" spans="1:26" ht="19.899999999999999" customHeight="1" x14ac:dyDescent="0.25">
      <c r="A71" s="61" t="s">
        <v>120</v>
      </c>
      <c r="B71" s="20">
        <f>B$4</f>
        <v>43922</v>
      </c>
      <c r="C71" s="20">
        <f t="shared" ref="C71:M71" si="45">C$4</f>
        <v>43952</v>
      </c>
      <c r="D71" s="20">
        <f t="shared" si="45"/>
        <v>43983</v>
      </c>
      <c r="E71" s="20">
        <f t="shared" si="45"/>
        <v>44013</v>
      </c>
      <c r="F71" s="20">
        <f t="shared" si="45"/>
        <v>44044</v>
      </c>
      <c r="G71" s="20">
        <f t="shared" si="45"/>
        <v>44075</v>
      </c>
      <c r="H71" s="20">
        <f t="shared" si="45"/>
        <v>44105</v>
      </c>
      <c r="I71" s="20">
        <f t="shared" si="45"/>
        <v>44136</v>
      </c>
      <c r="J71" s="20">
        <f t="shared" si="45"/>
        <v>44166</v>
      </c>
      <c r="K71" s="20">
        <f t="shared" si="45"/>
        <v>44197</v>
      </c>
      <c r="L71" s="20">
        <f t="shared" si="45"/>
        <v>44228</v>
      </c>
      <c r="M71" s="20">
        <f t="shared" si="45"/>
        <v>44256</v>
      </c>
      <c r="N71" s="17" t="s">
        <v>9</v>
      </c>
      <c r="O71" s="100"/>
      <c r="P71" s="114"/>
      <c r="Q71" s="105"/>
      <c r="R71" s="100"/>
      <c r="S71" s="100"/>
      <c r="T71" s="100"/>
      <c r="U71" s="100"/>
      <c r="V71" s="100"/>
      <c r="W71" s="100"/>
      <c r="X71" s="100"/>
      <c r="Y71" s="100"/>
      <c r="Z71" s="100"/>
    </row>
    <row r="72" spans="1:26" ht="19.899999999999999" customHeight="1" thickBot="1" x14ac:dyDescent="0.3">
      <c r="A72" s="13"/>
      <c r="B72" s="38" t="s">
        <v>10</v>
      </c>
      <c r="C72" s="38" t="s">
        <v>11</v>
      </c>
      <c r="D72" s="38" t="s">
        <v>12</v>
      </c>
      <c r="E72" s="38" t="s">
        <v>13</v>
      </c>
      <c r="F72" s="38" t="s">
        <v>14</v>
      </c>
      <c r="G72" s="38" t="s">
        <v>15</v>
      </c>
      <c r="H72" s="38" t="s">
        <v>16</v>
      </c>
      <c r="I72" s="38" t="s">
        <v>17</v>
      </c>
      <c r="J72" s="38" t="s">
        <v>18</v>
      </c>
      <c r="K72" s="38" t="s">
        <v>19</v>
      </c>
      <c r="L72" s="38" t="s">
        <v>20</v>
      </c>
      <c r="M72" s="38" t="s">
        <v>21</v>
      </c>
      <c r="N72" s="40" t="s">
        <v>22</v>
      </c>
      <c r="P72" s="114"/>
      <c r="Q72" s="105"/>
      <c r="R72" s="117" t="s">
        <v>122</v>
      </c>
      <c r="S72" s="100"/>
      <c r="T72" s="100"/>
      <c r="U72" s="100"/>
      <c r="V72" s="100"/>
      <c r="W72" s="100"/>
      <c r="X72" s="100"/>
      <c r="Y72" s="100"/>
      <c r="Z72" s="100"/>
    </row>
    <row r="73" spans="1:26" ht="19.899999999999999" customHeight="1" thickTop="1" x14ac:dyDescent="0.25">
      <c r="A73" s="15" t="str">
        <f>SetUp!C15</f>
        <v>Magic Beans</v>
      </c>
      <c r="B73" s="29">
        <f t="shared" ref="B73:L73" si="46">IF($R73="Y",B55*VAT,0)</f>
        <v>60</v>
      </c>
      <c r="C73" s="29">
        <f t="shared" si="46"/>
        <v>60</v>
      </c>
      <c r="D73" s="29">
        <f t="shared" si="46"/>
        <v>90</v>
      </c>
      <c r="E73" s="29">
        <f t="shared" si="46"/>
        <v>90</v>
      </c>
      <c r="F73" s="29">
        <f t="shared" si="46"/>
        <v>90</v>
      </c>
      <c r="G73" s="29">
        <f t="shared" si="46"/>
        <v>120</v>
      </c>
      <c r="H73" s="29">
        <f t="shared" si="46"/>
        <v>150</v>
      </c>
      <c r="I73" s="29">
        <f t="shared" si="46"/>
        <v>150</v>
      </c>
      <c r="J73" s="29">
        <f t="shared" si="46"/>
        <v>175</v>
      </c>
      <c r="K73" s="29">
        <f t="shared" si="46"/>
        <v>245</v>
      </c>
      <c r="L73" s="29">
        <f t="shared" si="46"/>
        <v>315</v>
      </c>
      <c r="M73" s="30">
        <f>IF(M$69="Y",M55*SetUp!$C$32,0)</f>
        <v>0</v>
      </c>
      <c r="N73" s="30">
        <f>SUM(B73:M73)</f>
        <v>1545</v>
      </c>
      <c r="P73" s="114"/>
      <c r="Q73" s="105"/>
      <c r="R73" s="37" t="s">
        <v>66</v>
      </c>
      <c r="S73" s="100"/>
      <c r="T73" s="100"/>
      <c r="U73" s="100"/>
      <c r="V73" s="100"/>
      <c r="W73" s="100"/>
      <c r="X73" s="100"/>
      <c r="Y73" s="100"/>
      <c r="Z73" s="100"/>
    </row>
    <row r="74" spans="1:26" ht="19.899999999999999" customHeight="1" x14ac:dyDescent="0.25">
      <c r="A74" s="15" t="str">
        <f>SetUp!C16</f>
        <v>Flying Carpets</v>
      </c>
      <c r="B74" s="29">
        <f t="shared" ref="B74:L74" si="47">IF($R74="Y",B56*VAT,0)</f>
        <v>0</v>
      </c>
      <c r="C74" s="29">
        <f t="shared" si="47"/>
        <v>200</v>
      </c>
      <c r="D74" s="29">
        <f t="shared" si="47"/>
        <v>200</v>
      </c>
      <c r="E74" s="29">
        <f t="shared" si="47"/>
        <v>600</v>
      </c>
      <c r="F74" s="29">
        <f t="shared" si="47"/>
        <v>600</v>
      </c>
      <c r="G74" s="29">
        <f t="shared" si="47"/>
        <v>600</v>
      </c>
      <c r="H74" s="29">
        <f t="shared" si="47"/>
        <v>750</v>
      </c>
      <c r="I74" s="29">
        <f t="shared" si="47"/>
        <v>750</v>
      </c>
      <c r="J74" s="29">
        <f t="shared" si="47"/>
        <v>990</v>
      </c>
      <c r="K74" s="29">
        <f t="shared" si="47"/>
        <v>825</v>
      </c>
      <c r="L74" s="29">
        <f t="shared" si="47"/>
        <v>1080</v>
      </c>
      <c r="M74" s="30">
        <f>IF(M$69="Y",M56*SetUp!$C$32,0)</f>
        <v>0</v>
      </c>
      <c r="N74" s="30">
        <f t="shared" ref="N74:N82" si="48">SUM(B74:M74)</f>
        <v>6595</v>
      </c>
      <c r="P74" s="114"/>
      <c r="Q74" s="105"/>
      <c r="R74" s="37" t="s">
        <v>66</v>
      </c>
      <c r="S74" s="100"/>
      <c r="T74" s="100"/>
      <c r="U74" s="100"/>
      <c r="V74" s="100"/>
      <c r="W74" s="100"/>
      <c r="X74" s="100"/>
      <c r="Y74" s="100"/>
      <c r="Z74" s="100"/>
    </row>
    <row r="75" spans="1:26" ht="19.899999999999999" customHeight="1" x14ac:dyDescent="0.25">
      <c r="A75" s="15">
        <f>SetUp!C17</f>
        <v>0</v>
      </c>
      <c r="B75" s="29">
        <f t="shared" ref="B75:L75" si="49">IF($R75="Y",B57*VAT,0)</f>
        <v>0</v>
      </c>
      <c r="C75" s="29">
        <f t="shared" si="49"/>
        <v>0</v>
      </c>
      <c r="D75" s="29">
        <f t="shared" si="49"/>
        <v>0</v>
      </c>
      <c r="E75" s="29">
        <f t="shared" si="49"/>
        <v>0</v>
      </c>
      <c r="F75" s="29">
        <f t="shared" si="49"/>
        <v>0</v>
      </c>
      <c r="G75" s="29">
        <f t="shared" si="49"/>
        <v>0</v>
      </c>
      <c r="H75" s="29">
        <f t="shared" si="49"/>
        <v>0</v>
      </c>
      <c r="I75" s="29">
        <f t="shared" si="49"/>
        <v>0</v>
      </c>
      <c r="J75" s="29">
        <f t="shared" si="49"/>
        <v>0</v>
      </c>
      <c r="K75" s="29">
        <f t="shared" si="49"/>
        <v>0</v>
      </c>
      <c r="L75" s="29">
        <f t="shared" si="49"/>
        <v>0</v>
      </c>
      <c r="M75" s="30">
        <f>IF(M$69="Y",M57*SetUp!$C$32,0)</f>
        <v>0</v>
      </c>
      <c r="N75" s="30">
        <f t="shared" si="48"/>
        <v>0</v>
      </c>
      <c r="P75" s="114"/>
      <c r="Q75" s="105"/>
      <c r="R75" s="37"/>
      <c r="S75" s="100"/>
      <c r="T75" s="100"/>
      <c r="U75" s="100"/>
      <c r="V75" s="100"/>
      <c r="W75" s="100"/>
      <c r="X75" s="100"/>
      <c r="Y75" s="100"/>
      <c r="Z75" s="100"/>
    </row>
    <row r="76" spans="1:26" ht="19.899999999999999" customHeight="1" x14ac:dyDescent="0.25">
      <c r="A76" s="15">
        <f>SetUp!C18</f>
        <v>0</v>
      </c>
      <c r="B76" s="29">
        <f t="shared" ref="B76:L76" si="50">IF($R76="Y",B58*VAT,0)</f>
        <v>0</v>
      </c>
      <c r="C76" s="29">
        <f t="shared" si="50"/>
        <v>0</v>
      </c>
      <c r="D76" s="29">
        <f t="shared" si="50"/>
        <v>0</v>
      </c>
      <c r="E76" s="29">
        <f t="shared" si="50"/>
        <v>0</v>
      </c>
      <c r="F76" s="29">
        <f t="shared" si="50"/>
        <v>0</v>
      </c>
      <c r="G76" s="29">
        <f t="shared" si="50"/>
        <v>0</v>
      </c>
      <c r="H76" s="29">
        <f t="shared" si="50"/>
        <v>0</v>
      </c>
      <c r="I76" s="29">
        <f t="shared" si="50"/>
        <v>0</v>
      </c>
      <c r="J76" s="29">
        <f t="shared" si="50"/>
        <v>0</v>
      </c>
      <c r="K76" s="29">
        <f t="shared" si="50"/>
        <v>0</v>
      </c>
      <c r="L76" s="29">
        <f t="shared" si="50"/>
        <v>0</v>
      </c>
      <c r="M76" s="30">
        <f>IF(M$69="Y",M58*SetUp!$C$32,0)</f>
        <v>0</v>
      </c>
      <c r="N76" s="30">
        <f t="shared" si="48"/>
        <v>0</v>
      </c>
      <c r="P76" s="114"/>
      <c r="Q76" s="114"/>
      <c r="R76" s="37"/>
      <c r="S76" s="100"/>
      <c r="T76" s="100"/>
      <c r="U76" s="100"/>
      <c r="V76" s="100"/>
      <c r="W76" s="100"/>
      <c r="X76" s="100"/>
      <c r="Y76" s="100"/>
      <c r="Z76" s="100"/>
    </row>
    <row r="77" spans="1:26" ht="19.899999999999999" customHeight="1" x14ac:dyDescent="0.25">
      <c r="A77" s="15">
        <f>SetUp!C19</f>
        <v>0</v>
      </c>
      <c r="B77" s="29">
        <f t="shared" ref="B77:L77" si="51">IF($R77="Y",B59*VAT,0)</f>
        <v>0</v>
      </c>
      <c r="C77" s="29">
        <f t="shared" si="51"/>
        <v>0</v>
      </c>
      <c r="D77" s="29">
        <f t="shared" si="51"/>
        <v>0</v>
      </c>
      <c r="E77" s="29">
        <f t="shared" si="51"/>
        <v>0</v>
      </c>
      <c r="F77" s="29">
        <f t="shared" si="51"/>
        <v>0</v>
      </c>
      <c r="G77" s="29">
        <f t="shared" si="51"/>
        <v>0</v>
      </c>
      <c r="H77" s="29">
        <f t="shared" si="51"/>
        <v>0</v>
      </c>
      <c r="I77" s="29">
        <f t="shared" si="51"/>
        <v>0</v>
      </c>
      <c r="J77" s="29">
        <f t="shared" si="51"/>
        <v>0</v>
      </c>
      <c r="K77" s="29">
        <f t="shared" si="51"/>
        <v>0</v>
      </c>
      <c r="L77" s="29">
        <f t="shared" si="51"/>
        <v>0</v>
      </c>
      <c r="M77" s="30">
        <f>IF(M$69="Y",M59*SetUp!$C$32,0)</f>
        <v>0</v>
      </c>
      <c r="N77" s="30">
        <f t="shared" si="48"/>
        <v>0</v>
      </c>
      <c r="P77" s="114"/>
      <c r="Q77" s="114"/>
      <c r="R77" s="37"/>
      <c r="S77" s="100"/>
      <c r="T77" s="100"/>
      <c r="U77" s="100"/>
      <c r="V77" s="100"/>
      <c r="W77" s="100"/>
      <c r="X77" s="100"/>
      <c r="Y77" s="100"/>
      <c r="Z77" s="100"/>
    </row>
    <row r="78" spans="1:26" ht="19.899999999999999" customHeight="1" x14ac:dyDescent="0.25">
      <c r="A78" s="15">
        <f>SetUp!C20</f>
        <v>0</v>
      </c>
      <c r="B78" s="29">
        <f t="shared" ref="B78:L78" si="52">IF($R78="Y",B60*VAT,0)</f>
        <v>0</v>
      </c>
      <c r="C78" s="29">
        <f t="shared" si="52"/>
        <v>0</v>
      </c>
      <c r="D78" s="29">
        <f t="shared" si="52"/>
        <v>0</v>
      </c>
      <c r="E78" s="29">
        <f t="shared" si="52"/>
        <v>0</v>
      </c>
      <c r="F78" s="29">
        <f t="shared" si="52"/>
        <v>0</v>
      </c>
      <c r="G78" s="29">
        <f t="shared" si="52"/>
        <v>0</v>
      </c>
      <c r="H78" s="29">
        <f t="shared" si="52"/>
        <v>0</v>
      </c>
      <c r="I78" s="29">
        <f t="shared" si="52"/>
        <v>0</v>
      </c>
      <c r="J78" s="29">
        <f t="shared" si="52"/>
        <v>0</v>
      </c>
      <c r="K78" s="29">
        <f t="shared" si="52"/>
        <v>0</v>
      </c>
      <c r="L78" s="29">
        <f t="shared" si="52"/>
        <v>0</v>
      </c>
      <c r="M78" s="30">
        <f>IF(M$69="Y",M60*SetUp!$C$32,0)</f>
        <v>0</v>
      </c>
      <c r="N78" s="30">
        <f t="shared" si="48"/>
        <v>0</v>
      </c>
      <c r="P78" s="114"/>
      <c r="Q78" s="114"/>
      <c r="R78" s="37"/>
      <c r="S78" s="100"/>
      <c r="T78" s="100"/>
      <c r="U78" s="100"/>
      <c r="V78" s="100"/>
      <c r="W78" s="100"/>
      <c r="X78" s="100"/>
      <c r="Y78" s="100"/>
      <c r="Z78" s="100"/>
    </row>
    <row r="79" spans="1:26" ht="19.899999999999999" customHeight="1" x14ac:dyDescent="0.25">
      <c r="A79" s="15">
        <f>SetUp!C21</f>
        <v>0</v>
      </c>
      <c r="B79" s="29">
        <f t="shared" ref="B79:L79" si="53">IF($R79="Y",B61*VAT,0)</f>
        <v>0</v>
      </c>
      <c r="C79" s="29">
        <f t="shared" si="53"/>
        <v>0</v>
      </c>
      <c r="D79" s="29">
        <f t="shared" si="53"/>
        <v>0</v>
      </c>
      <c r="E79" s="29">
        <f t="shared" si="53"/>
        <v>0</v>
      </c>
      <c r="F79" s="29">
        <f t="shared" si="53"/>
        <v>0</v>
      </c>
      <c r="G79" s="29">
        <f t="shared" si="53"/>
        <v>0</v>
      </c>
      <c r="H79" s="29">
        <f t="shared" si="53"/>
        <v>0</v>
      </c>
      <c r="I79" s="29">
        <f t="shared" si="53"/>
        <v>0</v>
      </c>
      <c r="J79" s="29">
        <f t="shared" si="53"/>
        <v>0</v>
      </c>
      <c r="K79" s="29">
        <f t="shared" si="53"/>
        <v>0</v>
      </c>
      <c r="L79" s="29">
        <f t="shared" si="53"/>
        <v>0</v>
      </c>
      <c r="M79" s="30">
        <f>IF(M$69="Y",M61*SetUp!$C$32,0)</f>
        <v>0</v>
      </c>
      <c r="N79" s="30">
        <f t="shared" si="48"/>
        <v>0</v>
      </c>
      <c r="P79" s="114"/>
      <c r="Q79" s="114"/>
      <c r="R79" s="37"/>
      <c r="S79" s="100"/>
      <c r="T79" s="100"/>
      <c r="U79" s="100"/>
      <c r="V79" s="100"/>
      <c r="W79" s="100"/>
      <c r="X79" s="100"/>
      <c r="Y79" s="100"/>
      <c r="Z79" s="100"/>
    </row>
    <row r="80" spans="1:26" ht="19.899999999999999" customHeight="1" x14ac:dyDescent="0.25">
      <c r="A80" s="15">
        <f>SetUp!C22</f>
        <v>0</v>
      </c>
      <c r="B80" s="29">
        <f t="shared" ref="B80:L80" si="54">IF($R80="Y",B62*VAT,0)</f>
        <v>0</v>
      </c>
      <c r="C80" s="29">
        <f t="shared" si="54"/>
        <v>0</v>
      </c>
      <c r="D80" s="29">
        <f t="shared" si="54"/>
        <v>0</v>
      </c>
      <c r="E80" s="29">
        <f t="shared" si="54"/>
        <v>0</v>
      </c>
      <c r="F80" s="29">
        <f t="shared" si="54"/>
        <v>0</v>
      </c>
      <c r="G80" s="29">
        <f t="shared" si="54"/>
        <v>0</v>
      </c>
      <c r="H80" s="29">
        <f t="shared" si="54"/>
        <v>0</v>
      </c>
      <c r="I80" s="29">
        <f t="shared" si="54"/>
        <v>0</v>
      </c>
      <c r="J80" s="29">
        <f t="shared" si="54"/>
        <v>0</v>
      </c>
      <c r="K80" s="29">
        <f t="shared" si="54"/>
        <v>0</v>
      </c>
      <c r="L80" s="29">
        <f t="shared" si="54"/>
        <v>0</v>
      </c>
      <c r="M80" s="30">
        <f>IF(M$69="Y",M62*SetUp!$C$32,0)</f>
        <v>0</v>
      </c>
      <c r="N80" s="30">
        <f t="shared" si="48"/>
        <v>0</v>
      </c>
      <c r="P80" s="114"/>
      <c r="Q80" s="114"/>
      <c r="R80" s="37"/>
      <c r="S80" s="100"/>
      <c r="T80" s="100"/>
      <c r="U80" s="100"/>
      <c r="V80" s="100"/>
      <c r="W80" s="100"/>
      <c r="X80" s="100"/>
      <c r="Y80" s="100"/>
      <c r="Z80" s="100"/>
    </row>
    <row r="81" spans="1:26" ht="19.899999999999999" customHeight="1" x14ac:dyDescent="0.25">
      <c r="A81" s="15">
        <f>SetUp!C23</f>
        <v>0</v>
      </c>
      <c r="B81" s="29">
        <f t="shared" ref="B81:L81" si="55">IF($R81="Y",B63*VAT,0)</f>
        <v>0</v>
      </c>
      <c r="C81" s="29">
        <f t="shared" si="55"/>
        <v>0</v>
      </c>
      <c r="D81" s="29">
        <f t="shared" si="55"/>
        <v>0</v>
      </c>
      <c r="E81" s="29">
        <f t="shared" si="55"/>
        <v>0</v>
      </c>
      <c r="F81" s="29">
        <f t="shared" si="55"/>
        <v>0</v>
      </c>
      <c r="G81" s="29">
        <f t="shared" si="55"/>
        <v>0</v>
      </c>
      <c r="H81" s="29">
        <f t="shared" si="55"/>
        <v>0</v>
      </c>
      <c r="I81" s="29">
        <f t="shared" si="55"/>
        <v>0</v>
      </c>
      <c r="J81" s="29">
        <f t="shared" si="55"/>
        <v>0</v>
      </c>
      <c r="K81" s="29">
        <f t="shared" si="55"/>
        <v>0</v>
      </c>
      <c r="L81" s="29">
        <f t="shared" si="55"/>
        <v>0</v>
      </c>
      <c r="M81" s="30">
        <f>IF(M$69="Y",M63*SetUp!$C$32,0)</f>
        <v>0</v>
      </c>
      <c r="N81" s="30">
        <f t="shared" si="48"/>
        <v>0</v>
      </c>
      <c r="P81" s="114"/>
      <c r="Q81" s="114"/>
      <c r="R81" s="37"/>
      <c r="S81" s="100"/>
      <c r="T81" s="100"/>
      <c r="U81" s="100"/>
      <c r="V81" s="100"/>
      <c r="W81" s="100"/>
      <c r="X81" s="100"/>
      <c r="Y81" s="100"/>
      <c r="Z81" s="100"/>
    </row>
    <row r="82" spans="1:26" ht="19.899999999999999" customHeight="1" x14ac:dyDescent="0.25">
      <c r="A82" s="15">
        <f>SetUp!C24</f>
        <v>0</v>
      </c>
      <c r="B82" s="29">
        <f t="shared" ref="B82:L82" si="56">IF($R82="Y",B64*VAT,0)</f>
        <v>0</v>
      </c>
      <c r="C82" s="29">
        <f t="shared" si="56"/>
        <v>0</v>
      </c>
      <c r="D82" s="29">
        <f t="shared" si="56"/>
        <v>0</v>
      </c>
      <c r="E82" s="29">
        <f t="shared" si="56"/>
        <v>0</v>
      </c>
      <c r="F82" s="29">
        <f t="shared" si="56"/>
        <v>0</v>
      </c>
      <c r="G82" s="29">
        <f t="shared" si="56"/>
        <v>0</v>
      </c>
      <c r="H82" s="29">
        <f t="shared" si="56"/>
        <v>0</v>
      </c>
      <c r="I82" s="29">
        <f t="shared" si="56"/>
        <v>0</v>
      </c>
      <c r="J82" s="29">
        <f t="shared" si="56"/>
        <v>0</v>
      </c>
      <c r="K82" s="29">
        <f t="shared" si="56"/>
        <v>0</v>
      </c>
      <c r="L82" s="29">
        <f t="shared" si="56"/>
        <v>0</v>
      </c>
      <c r="M82" s="30">
        <f>IF(M$69="Y",M64*SetUp!$C$32,0)</f>
        <v>0</v>
      </c>
      <c r="N82" s="30">
        <f t="shared" si="48"/>
        <v>0</v>
      </c>
      <c r="P82" s="114"/>
      <c r="Q82" s="114"/>
      <c r="R82" s="37"/>
      <c r="S82" s="100"/>
      <c r="T82" s="100"/>
      <c r="U82" s="100"/>
      <c r="V82" s="100"/>
      <c r="W82" s="100"/>
      <c r="X82" s="100"/>
      <c r="Y82" s="100"/>
      <c r="Z82" s="100"/>
    </row>
    <row r="83" spans="1:26" ht="2.65" customHeight="1" x14ac:dyDescent="0.25">
      <c r="A83" s="114"/>
      <c r="B83" s="114"/>
      <c r="C83" s="114"/>
      <c r="D83" s="114"/>
      <c r="E83" s="114"/>
      <c r="F83" s="114"/>
      <c r="G83" s="114"/>
      <c r="H83" s="114"/>
      <c r="I83" s="114"/>
      <c r="J83" s="114"/>
      <c r="K83" s="114"/>
      <c r="L83" s="114"/>
      <c r="M83" s="114"/>
      <c r="N83" s="114"/>
      <c r="O83" s="114"/>
      <c r="P83" s="114"/>
      <c r="Q83" s="114"/>
      <c r="R83" s="100"/>
      <c r="S83" s="100"/>
      <c r="T83" s="100"/>
      <c r="U83" s="100"/>
      <c r="V83" s="100"/>
      <c r="W83" s="100"/>
      <c r="X83" s="100"/>
      <c r="Y83" s="100"/>
      <c r="Z83" s="100"/>
    </row>
    <row r="84" spans="1:26" ht="19.899999999999999" customHeight="1" x14ac:dyDescent="0.25">
      <c r="A84" s="14" t="s">
        <v>26</v>
      </c>
      <c r="B84" s="30">
        <f>SUM(B73:B83)</f>
        <v>60</v>
      </c>
      <c r="C84" s="30">
        <f t="shared" ref="C84" si="57">SUM(C73:C83)</f>
        <v>260</v>
      </c>
      <c r="D84" s="30">
        <f t="shared" ref="D84" si="58">SUM(D73:D83)</f>
        <v>290</v>
      </c>
      <c r="E84" s="30">
        <f t="shared" ref="E84" si="59">SUM(E73:E83)</f>
        <v>690</v>
      </c>
      <c r="F84" s="30">
        <f t="shared" ref="F84" si="60">SUM(F73:F83)</f>
        <v>690</v>
      </c>
      <c r="G84" s="30">
        <f t="shared" ref="G84" si="61">SUM(G73:G83)</f>
        <v>720</v>
      </c>
      <c r="H84" s="30">
        <f t="shared" ref="H84" si="62">SUM(H73:H83)</f>
        <v>900</v>
      </c>
      <c r="I84" s="30">
        <f t="shared" ref="I84" si="63">SUM(I73:I83)</f>
        <v>900</v>
      </c>
      <c r="J84" s="30">
        <f t="shared" ref="J84" si="64">SUM(J73:J83)</f>
        <v>1165</v>
      </c>
      <c r="K84" s="30">
        <f t="shared" ref="K84" si="65">SUM(K73:K83)</f>
        <v>1070</v>
      </c>
      <c r="L84" s="30">
        <f t="shared" ref="L84" si="66">SUM(L73:L83)</f>
        <v>1395</v>
      </c>
      <c r="M84" s="30">
        <f t="shared" ref="M84" si="67">SUM(M73:M83)</f>
        <v>0</v>
      </c>
      <c r="N84" s="30">
        <f>SUM(N73:N82)</f>
        <v>8140</v>
      </c>
      <c r="O84" s="114"/>
      <c r="P84" s="114"/>
      <c r="Q84" s="114"/>
      <c r="R84" s="100"/>
      <c r="S84" s="100"/>
      <c r="T84" s="100"/>
      <c r="U84" s="100"/>
      <c r="V84" s="100"/>
      <c r="W84" s="100"/>
      <c r="X84" s="100"/>
      <c r="Y84" s="100"/>
      <c r="Z84" s="100"/>
    </row>
    <row r="85" spans="1:26" ht="19.899999999999999" customHeight="1" x14ac:dyDescent="0.25">
      <c r="A85" s="114"/>
      <c r="B85" s="114"/>
      <c r="C85" s="114"/>
      <c r="D85" s="114"/>
      <c r="E85" s="114"/>
      <c r="F85" s="114"/>
      <c r="G85" s="114"/>
      <c r="H85" s="114"/>
      <c r="I85" s="114"/>
      <c r="J85" s="114"/>
      <c r="K85" s="114"/>
      <c r="L85" s="114"/>
      <c r="M85" s="114"/>
      <c r="N85" s="114"/>
      <c r="O85" s="114"/>
      <c r="P85" s="114"/>
      <c r="Q85" s="114"/>
      <c r="R85" s="100"/>
      <c r="S85" s="100"/>
      <c r="T85" s="100"/>
      <c r="U85" s="100"/>
      <c r="V85" s="100"/>
      <c r="W85" s="100"/>
      <c r="X85" s="100"/>
      <c r="Y85" s="100"/>
      <c r="Z85" s="100"/>
    </row>
    <row r="86" spans="1:26" ht="19.899999999999999" customHeight="1" x14ac:dyDescent="0.25">
      <c r="A86" s="110"/>
      <c r="B86" s="111"/>
      <c r="C86" s="111"/>
      <c r="D86" s="111"/>
      <c r="E86" s="111"/>
      <c r="F86" s="111"/>
      <c r="G86" s="111"/>
      <c r="H86" s="111"/>
      <c r="I86" s="111"/>
      <c r="J86" s="111"/>
      <c r="K86" s="111"/>
      <c r="L86" s="111"/>
      <c r="M86" s="111"/>
      <c r="N86" s="114"/>
      <c r="O86" s="114"/>
      <c r="P86" s="114"/>
      <c r="Q86" s="114"/>
      <c r="R86" s="100"/>
      <c r="S86" s="100"/>
      <c r="T86" s="100"/>
      <c r="U86" s="100"/>
      <c r="V86" s="100"/>
      <c r="W86" s="100"/>
      <c r="X86" s="100"/>
      <c r="Y86" s="100"/>
      <c r="Z86" s="100"/>
    </row>
    <row r="87" spans="1:26" ht="19.899999999999999" customHeight="1" x14ac:dyDescent="0.25">
      <c r="A87" s="63" t="s">
        <v>117</v>
      </c>
      <c r="B87" s="20">
        <f>B$4</f>
        <v>43922</v>
      </c>
      <c r="C87" s="20">
        <f t="shared" ref="C87:M87" si="68">C$4</f>
        <v>43952</v>
      </c>
      <c r="D87" s="20">
        <f t="shared" si="68"/>
        <v>43983</v>
      </c>
      <c r="E87" s="20">
        <f t="shared" si="68"/>
        <v>44013</v>
      </c>
      <c r="F87" s="20">
        <f t="shared" si="68"/>
        <v>44044</v>
      </c>
      <c r="G87" s="20">
        <f t="shared" si="68"/>
        <v>44075</v>
      </c>
      <c r="H87" s="20">
        <f t="shared" si="68"/>
        <v>44105</v>
      </c>
      <c r="I87" s="20">
        <f t="shared" si="68"/>
        <v>44136</v>
      </c>
      <c r="J87" s="20">
        <f t="shared" si="68"/>
        <v>44166</v>
      </c>
      <c r="K87" s="20">
        <f t="shared" si="68"/>
        <v>44197</v>
      </c>
      <c r="L87" s="20">
        <f t="shared" si="68"/>
        <v>44228</v>
      </c>
      <c r="M87" s="20">
        <f t="shared" si="68"/>
        <v>44256</v>
      </c>
      <c r="N87" s="17" t="s">
        <v>9</v>
      </c>
      <c r="O87" s="114"/>
      <c r="P87" s="114"/>
      <c r="Q87" s="114"/>
      <c r="R87" s="100"/>
      <c r="S87" s="100"/>
      <c r="T87" s="100"/>
      <c r="U87" s="100"/>
      <c r="V87" s="100"/>
      <c r="W87" s="100"/>
      <c r="X87" s="100"/>
      <c r="Y87" s="100"/>
      <c r="Z87" s="100"/>
    </row>
    <row r="88" spans="1:26" ht="19.899999999999999" customHeight="1" thickBot="1" x14ac:dyDescent="0.3">
      <c r="A88" s="61" t="str">
        <f>$A$5</f>
        <v>Numbers/Days/Sessions/Products</v>
      </c>
      <c r="B88" s="38" t="s">
        <v>10</v>
      </c>
      <c r="C88" s="38" t="s">
        <v>11</v>
      </c>
      <c r="D88" s="38" t="s">
        <v>12</v>
      </c>
      <c r="E88" s="38" t="s">
        <v>13</v>
      </c>
      <c r="F88" s="38" t="s">
        <v>14</v>
      </c>
      <c r="G88" s="38" t="s">
        <v>15</v>
      </c>
      <c r="H88" s="38" t="s">
        <v>16</v>
      </c>
      <c r="I88" s="38" t="s">
        <v>17</v>
      </c>
      <c r="J88" s="38" t="s">
        <v>18</v>
      </c>
      <c r="K88" s="38" t="s">
        <v>19</v>
      </c>
      <c r="L88" s="38" t="s">
        <v>20</v>
      </c>
      <c r="M88" s="38" t="s">
        <v>21</v>
      </c>
      <c r="N88" s="40" t="s">
        <v>22</v>
      </c>
      <c r="O88" s="114"/>
      <c r="P88" s="114"/>
      <c r="Q88" s="114"/>
      <c r="R88" s="100"/>
      <c r="S88" s="100"/>
      <c r="T88" s="100"/>
      <c r="U88" s="100"/>
      <c r="V88" s="100"/>
      <c r="W88" s="100"/>
      <c r="X88" s="100"/>
      <c r="Y88" s="100"/>
      <c r="Z88" s="100"/>
    </row>
    <row r="89" spans="1:26" ht="19.899999999999999" customHeight="1" thickTop="1" x14ac:dyDescent="0.25">
      <c r="A89" s="15" t="str">
        <f>SetUp!C15</f>
        <v>Magic Beans</v>
      </c>
      <c r="B89" s="29">
        <f t="shared" ref="B89:M89" si="69">B55+B73</f>
        <v>360</v>
      </c>
      <c r="C89" s="29">
        <f t="shared" si="69"/>
        <v>360</v>
      </c>
      <c r="D89" s="29">
        <f t="shared" si="69"/>
        <v>540</v>
      </c>
      <c r="E89" s="29">
        <f t="shared" si="69"/>
        <v>540</v>
      </c>
      <c r="F89" s="29">
        <f t="shared" si="69"/>
        <v>540</v>
      </c>
      <c r="G89" s="29">
        <f t="shared" si="69"/>
        <v>720</v>
      </c>
      <c r="H89" s="29">
        <f t="shared" si="69"/>
        <v>900</v>
      </c>
      <c r="I89" s="29">
        <f t="shared" si="69"/>
        <v>900</v>
      </c>
      <c r="J89" s="29">
        <f t="shared" si="69"/>
        <v>1050</v>
      </c>
      <c r="K89" s="29">
        <f t="shared" si="69"/>
        <v>1470</v>
      </c>
      <c r="L89" s="29">
        <f t="shared" si="69"/>
        <v>1890</v>
      </c>
      <c r="M89" s="30">
        <f t="shared" si="69"/>
        <v>2400</v>
      </c>
      <c r="N89" s="30">
        <f>SUM(B89:M89)</f>
        <v>11670</v>
      </c>
      <c r="O89" s="114"/>
      <c r="P89" s="114"/>
      <c r="Q89" s="114"/>
      <c r="R89" s="100"/>
      <c r="S89" s="100"/>
      <c r="T89" s="100"/>
      <c r="U89" s="100"/>
      <c r="V89" s="100"/>
      <c r="W89" s="100"/>
      <c r="X89" s="100"/>
      <c r="Y89" s="100"/>
      <c r="Z89" s="100"/>
    </row>
    <row r="90" spans="1:26" ht="19.899999999999999" customHeight="1" x14ac:dyDescent="0.25">
      <c r="A90" s="15" t="str">
        <f>SetUp!C16</f>
        <v>Flying Carpets</v>
      </c>
      <c r="B90" s="29">
        <f t="shared" ref="B90:M90" si="70">B56+B74</f>
        <v>0</v>
      </c>
      <c r="C90" s="29">
        <f t="shared" si="70"/>
        <v>1200</v>
      </c>
      <c r="D90" s="29">
        <f t="shared" si="70"/>
        <v>1200</v>
      </c>
      <c r="E90" s="29">
        <f t="shared" si="70"/>
        <v>3600</v>
      </c>
      <c r="F90" s="29">
        <f t="shared" si="70"/>
        <v>3600</v>
      </c>
      <c r="G90" s="29">
        <f t="shared" si="70"/>
        <v>3600</v>
      </c>
      <c r="H90" s="29">
        <f t="shared" si="70"/>
        <v>4500</v>
      </c>
      <c r="I90" s="29">
        <f t="shared" si="70"/>
        <v>4500</v>
      </c>
      <c r="J90" s="29">
        <f t="shared" si="70"/>
        <v>5940</v>
      </c>
      <c r="K90" s="29">
        <f t="shared" si="70"/>
        <v>4950</v>
      </c>
      <c r="L90" s="29">
        <f t="shared" si="70"/>
        <v>6480</v>
      </c>
      <c r="M90" s="30">
        <f t="shared" si="70"/>
        <v>6000</v>
      </c>
      <c r="N90" s="30">
        <f t="shared" ref="N90:N98" si="71">SUM(B90:M90)</f>
        <v>45570</v>
      </c>
      <c r="O90" s="114"/>
      <c r="P90" s="114"/>
      <c r="Q90" s="114"/>
      <c r="R90" s="100"/>
      <c r="S90" s="100"/>
      <c r="T90" s="100"/>
      <c r="U90" s="100"/>
      <c r="V90" s="100"/>
      <c r="W90" s="100"/>
      <c r="X90" s="100"/>
      <c r="Y90" s="100"/>
      <c r="Z90" s="100"/>
    </row>
    <row r="91" spans="1:26" ht="19.899999999999999" customHeight="1" x14ac:dyDescent="0.25">
      <c r="A91" s="15">
        <f>SetUp!C17</f>
        <v>0</v>
      </c>
      <c r="B91" s="29">
        <f t="shared" ref="B91:M91" si="72">B57+B75</f>
        <v>0</v>
      </c>
      <c r="C91" s="29">
        <f t="shared" si="72"/>
        <v>0</v>
      </c>
      <c r="D91" s="29">
        <f t="shared" si="72"/>
        <v>0</v>
      </c>
      <c r="E91" s="29">
        <f t="shared" si="72"/>
        <v>0</v>
      </c>
      <c r="F91" s="29">
        <f t="shared" si="72"/>
        <v>0</v>
      </c>
      <c r="G91" s="29">
        <f t="shared" si="72"/>
        <v>0</v>
      </c>
      <c r="H91" s="29">
        <f t="shared" si="72"/>
        <v>0</v>
      </c>
      <c r="I91" s="29">
        <f t="shared" si="72"/>
        <v>0</v>
      </c>
      <c r="J91" s="29">
        <f t="shared" si="72"/>
        <v>0</v>
      </c>
      <c r="K91" s="29">
        <f t="shared" si="72"/>
        <v>0</v>
      </c>
      <c r="L91" s="29">
        <f t="shared" si="72"/>
        <v>0</v>
      </c>
      <c r="M91" s="30">
        <f t="shared" si="72"/>
        <v>0</v>
      </c>
      <c r="N91" s="30">
        <f t="shared" si="71"/>
        <v>0</v>
      </c>
      <c r="O91" s="114"/>
      <c r="P91" s="114"/>
      <c r="Q91" s="114"/>
      <c r="R91" s="100"/>
      <c r="S91" s="100"/>
      <c r="T91" s="100"/>
      <c r="U91" s="100"/>
      <c r="V91" s="100"/>
      <c r="W91" s="100"/>
      <c r="X91" s="100"/>
      <c r="Y91" s="100"/>
      <c r="Z91" s="100"/>
    </row>
    <row r="92" spans="1:26" ht="19.899999999999999" customHeight="1" x14ac:dyDescent="0.25">
      <c r="A92" s="15">
        <f>SetUp!C18</f>
        <v>0</v>
      </c>
      <c r="B92" s="29">
        <f t="shared" ref="B92:M92" si="73">B58+B76</f>
        <v>0</v>
      </c>
      <c r="C92" s="29">
        <f t="shared" si="73"/>
        <v>0</v>
      </c>
      <c r="D92" s="29">
        <f t="shared" si="73"/>
        <v>0</v>
      </c>
      <c r="E92" s="29">
        <f t="shared" si="73"/>
        <v>0</v>
      </c>
      <c r="F92" s="29">
        <f t="shared" si="73"/>
        <v>0</v>
      </c>
      <c r="G92" s="29">
        <f t="shared" si="73"/>
        <v>0</v>
      </c>
      <c r="H92" s="29">
        <f t="shared" si="73"/>
        <v>0</v>
      </c>
      <c r="I92" s="29">
        <f t="shared" si="73"/>
        <v>0</v>
      </c>
      <c r="J92" s="29">
        <f t="shared" si="73"/>
        <v>0</v>
      </c>
      <c r="K92" s="29">
        <f t="shared" si="73"/>
        <v>0</v>
      </c>
      <c r="L92" s="29">
        <f t="shared" si="73"/>
        <v>0</v>
      </c>
      <c r="M92" s="30">
        <f t="shared" si="73"/>
        <v>0</v>
      </c>
      <c r="N92" s="30">
        <f t="shared" si="71"/>
        <v>0</v>
      </c>
      <c r="O92" s="114"/>
      <c r="P92" s="114"/>
      <c r="Q92" s="114"/>
      <c r="R92" s="100"/>
      <c r="S92" s="100"/>
      <c r="T92" s="100"/>
      <c r="U92" s="100"/>
      <c r="V92" s="100"/>
      <c r="W92" s="100"/>
      <c r="X92" s="100"/>
      <c r="Y92" s="100"/>
      <c r="Z92" s="100"/>
    </row>
    <row r="93" spans="1:26" ht="19.899999999999999" customHeight="1" x14ac:dyDescent="0.25">
      <c r="A93" s="15">
        <f>SetUp!C19</f>
        <v>0</v>
      </c>
      <c r="B93" s="29">
        <f t="shared" ref="B93:M93" si="74">B59+B77</f>
        <v>0</v>
      </c>
      <c r="C93" s="29">
        <f t="shared" si="74"/>
        <v>0</v>
      </c>
      <c r="D93" s="29">
        <f t="shared" si="74"/>
        <v>0</v>
      </c>
      <c r="E93" s="29">
        <f t="shared" si="74"/>
        <v>0</v>
      </c>
      <c r="F93" s="29">
        <f t="shared" si="74"/>
        <v>0</v>
      </c>
      <c r="G93" s="29">
        <f t="shared" si="74"/>
        <v>0</v>
      </c>
      <c r="H93" s="29">
        <f t="shared" si="74"/>
        <v>0</v>
      </c>
      <c r="I93" s="29">
        <f t="shared" si="74"/>
        <v>0</v>
      </c>
      <c r="J93" s="29">
        <f t="shared" si="74"/>
        <v>0</v>
      </c>
      <c r="K93" s="29">
        <f t="shared" si="74"/>
        <v>0</v>
      </c>
      <c r="L93" s="29">
        <f t="shared" si="74"/>
        <v>0</v>
      </c>
      <c r="M93" s="30">
        <f t="shared" si="74"/>
        <v>0</v>
      </c>
      <c r="N93" s="30">
        <f t="shared" si="71"/>
        <v>0</v>
      </c>
      <c r="O93" s="114"/>
      <c r="P93" s="114"/>
      <c r="Q93" s="114"/>
      <c r="R93" s="100"/>
      <c r="S93" s="100"/>
      <c r="T93" s="100"/>
      <c r="U93" s="100"/>
      <c r="V93" s="100"/>
      <c r="W93" s="100"/>
      <c r="X93" s="100"/>
      <c r="Y93" s="100"/>
      <c r="Z93" s="100"/>
    </row>
    <row r="94" spans="1:26" ht="19.899999999999999" customHeight="1" x14ac:dyDescent="0.25">
      <c r="A94" s="15">
        <f>SetUp!C20</f>
        <v>0</v>
      </c>
      <c r="B94" s="29">
        <f t="shared" ref="B94:M94" si="75">B60+B78</f>
        <v>0</v>
      </c>
      <c r="C94" s="29">
        <f t="shared" si="75"/>
        <v>0</v>
      </c>
      <c r="D94" s="29">
        <f t="shared" si="75"/>
        <v>0</v>
      </c>
      <c r="E94" s="29">
        <f t="shared" si="75"/>
        <v>0</v>
      </c>
      <c r="F94" s="29">
        <f t="shared" si="75"/>
        <v>0</v>
      </c>
      <c r="G94" s="29">
        <f t="shared" si="75"/>
        <v>0</v>
      </c>
      <c r="H94" s="29">
        <f t="shared" si="75"/>
        <v>0</v>
      </c>
      <c r="I94" s="29">
        <f t="shared" si="75"/>
        <v>0</v>
      </c>
      <c r="J94" s="29">
        <f t="shared" si="75"/>
        <v>0</v>
      </c>
      <c r="K94" s="29">
        <f t="shared" si="75"/>
        <v>0</v>
      </c>
      <c r="L94" s="29">
        <f t="shared" si="75"/>
        <v>0</v>
      </c>
      <c r="M94" s="30">
        <f t="shared" si="75"/>
        <v>0</v>
      </c>
      <c r="N94" s="30">
        <f t="shared" si="71"/>
        <v>0</v>
      </c>
      <c r="O94" s="114"/>
      <c r="P94" s="114"/>
      <c r="Q94" s="114"/>
      <c r="R94" s="100"/>
      <c r="S94" s="100"/>
      <c r="T94" s="100"/>
      <c r="U94" s="100"/>
      <c r="V94" s="100"/>
      <c r="W94" s="100"/>
      <c r="X94" s="100"/>
      <c r="Y94" s="100"/>
      <c r="Z94" s="100"/>
    </row>
    <row r="95" spans="1:26" ht="19.899999999999999" customHeight="1" x14ac:dyDescent="0.25">
      <c r="A95" s="15">
        <f>SetUp!C21</f>
        <v>0</v>
      </c>
      <c r="B95" s="29">
        <f t="shared" ref="B95:M95" si="76">B61+B79</f>
        <v>0</v>
      </c>
      <c r="C95" s="29">
        <f t="shared" si="76"/>
        <v>0</v>
      </c>
      <c r="D95" s="29">
        <f t="shared" si="76"/>
        <v>0</v>
      </c>
      <c r="E95" s="29">
        <f t="shared" si="76"/>
        <v>0</v>
      </c>
      <c r="F95" s="29">
        <f t="shared" si="76"/>
        <v>0</v>
      </c>
      <c r="G95" s="29">
        <f t="shared" si="76"/>
        <v>0</v>
      </c>
      <c r="H95" s="29">
        <f t="shared" si="76"/>
        <v>0</v>
      </c>
      <c r="I95" s="29">
        <f t="shared" si="76"/>
        <v>0</v>
      </c>
      <c r="J95" s="29">
        <f t="shared" si="76"/>
        <v>0</v>
      </c>
      <c r="K95" s="29">
        <f t="shared" si="76"/>
        <v>0</v>
      </c>
      <c r="L95" s="29">
        <f t="shared" si="76"/>
        <v>0</v>
      </c>
      <c r="M95" s="30">
        <f t="shared" si="76"/>
        <v>0</v>
      </c>
      <c r="N95" s="30">
        <f t="shared" si="71"/>
        <v>0</v>
      </c>
      <c r="O95" s="114"/>
      <c r="P95" s="114"/>
      <c r="Q95" s="114"/>
      <c r="R95" s="100"/>
      <c r="S95" s="100"/>
      <c r="T95" s="100"/>
      <c r="U95" s="100"/>
      <c r="V95" s="100"/>
      <c r="W95" s="100"/>
      <c r="X95" s="100"/>
      <c r="Y95" s="100"/>
      <c r="Z95" s="100"/>
    </row>
    <row r="96" spans="1:26" ht="19.899999999999999" customHeight="1" x14ac:dyDescent="0.25">
      <c r="A96" s="15">
        <f>SetUp!C22</f>
        <v>0</v>
      </c>
      <c r="B96" s="29">
        <f t="shared" ref="B96:M96" si="77">B62+B80</f>
        <v>0</v>
      </c>
      <c r="C96" s="29">
        <f t="shared" si="77"/>
        <v>0</v>
      </c>
      <c r="D96" s="29">
        <f t="shared" si="77"/>
        <v>0</v>
      </c>
      <c r="E96" s="29">
        <f t="shared" si="77"/>
        <v>0</v>
      </c>
      <c r="F96" s="29">
        <f t="shared" si="77"/>
        <v>0</v>
      </c>
      <c r="G96" s="29">
        <f t="shared" si="77"/>
        <v>0</v>
      </c>
      <c r="H96" s="29">
        <f t="shared" si="77"/>
        <v>0</v>
      </c>
      <c r="I96" s="29">
        <f t="shared" si="77"/>
        <v>0</v>
      </c>
      <c r="J96" s="29">
        <f t="shared" si="77"/>
        <v>0</v>
      </c>
      <c r="K96" s="29">
        <f t="shared" si="77"/>
        <v>0</v>
      </c>
      <c r="L96" s="29">
        <f t="shared" si="77"/>
        <v>0</v>
      </c>
      <c r="M96" s="30">
        <f t="shared" si="77"/>
        <v>0</v>
      </c>
      <c r="N96" s="30">
        <f t="shared" si="71"/>
        <v>0</v>
      </c>
      <c r="O96" s="105"/>
      <c r="P96" s="118"/>
      <c r="Q96" s="118"/>
      <c r="R96" s="100"/>
      <c r="S96" s="100"/>
      <c r="T96" s="100"/>
      <c r="U96" s="100"/>
      <c r="V96" s="100"/>
      <c r="W96" s="100"/>
      <c r="X96" s="100"/>
      <c r="Y96" s="100"/>
      <c r="Z96" s="100"/>
    </row>
    <row r="97" spans="1:26" ht="19.899999999999999" customHeight="1" x14ac:dyDescent="0.25">
      <c r="A97" s="15">
        <f>SetUp!C23</f>
        <v>0</v>
      </c>
      <c r="B97" s="29">
        <f t="shared" ref="B97:M97" si="78">B63+B81</f>
        <v>0</v>
      </c>
      <c r="C97" s="29">
        <f t="shared" si="78"/>
        <v>0</v>
      </c>
      <c r="D97" s="29">
        <f t="shared" si="78"/>
        <v>0</v>
      </c>
      <c r="E97" s="29">
        <f t="shared" si="78"/>
        <v>0</v>
      </c>
      <c r="F97" s="29">
        <f t="shared" si="78"/>
        <v>0</v>
      </c>
      <c r="G97" s="29">
        <f t="shared" si="78"/>
        <v>0</v>
      </c>
      <c r="H97" s="29">
        <f t="shared" si="78"/>
        <v>0</v>
      </c>
      <c r="I97" s="29">
        <f t="shared" si="78"/>
        <v>0</v>
      </c>
      <c r="J97" s="29">
        <f t="shared" si="78"/>
        <v>0</v>
      </c>
      <c r="K97" s="29">
        <f t="shared" si="78"/>
        <v>0</v>
      </c>
      <c r="L97" s="29">
        <f t="shared" si="78"/>
        <v>0</v>
      </c>
      <c r="M97" s="30">
        <f t="shared" si="78"/>
        <v>0</v>
      </c>
      <c r="N97" s="30">
        <f t="shared" si="71"/>
        <v>0</v>
      </c>
      <c r="O97" s="105"/>
      <c r="P97" s="118"/>
      <c r="Q97" s="118"/>
      <c r="R97" s="100"/>
      <c r="S97" s="100"/>
      <c r="T97" s="100"/>
      <c r="U97" s="100"/>
      <c r="V97" s="100"/>
      <c r="W97" s="100"/>
      <c r="X97" s="100"/>
      <c r="Y97" s="100"/>
      <c r="Z97" s="100"/>
    </row>
    <row r="98" spans="1:26" ht="19.899999999999999" customHeight="1" x14ac:dyDescent="0.25">
      <c r="A98" s="15">
        <f>SetUp!C24</f>
        <v>0</v>
      </c>
      <c r="B98" s="29">
        <f t="shared" ref="B98:M98" si="79">B64+B82</f>
        <v>0</v>
      </c>
      <c r="C98" s="29">
        <f t="shared" si="79"/>
        <v>0</v>
      </c>
      <c r="D98" s="29">
        <f t="shared" si="79"/>
        <v>0</v>
      </c>
      <c r="E98" s="29">
        <f t="shared" si="79"/>
        <v>0</v>
      </c>
      <c r="F98" s="29">
        <f t="shared" si="79"/>
        <v>0</v>
      </c>
      <c r="G98" s="29">
        <f t="shared" si="79"/>
        <v>0</v>
      </c>
      <c r="H98" s="29">
        <f t="shared" si="79"/>
        <v>0</v>
      </c>
      <c r="I98" s="29">
        <f t="shared" si="79"/>
        <v>0</v>
      </c>
      <c r="J98" s="29">
        <f t="shared" si="79"/>
        <v>0</v>
      </c>
      <c r="K98" s="29">
        <f t="shared" si="79"/>
        <v>0</v>
      </c>
      <c r="L98" s="29">
        <f t="shared" si="79"/>
        <v>0</v>
      </c>
      <c r="M98" s="30">
        <f t="shared" si="79"/>
        <v>0</v>
      </c>
      <c r="N98" s="30">
        <f t="shared" si="71"/>
        <v>0</v>
      </c>
      <c r="O98" s="105"/>
      <c r="P98" s="118"/>
      <c r="Q98" s="118"/>
      <c r="R98" s="100"/>
      <c r="S98" s="100"/>
      <c r="T98" s="100"/>
      <c r="U98" s="100"/>
      <c r="V98" s="100"/>
      <c r="W98" s="100"/>
      <c r="X98" s="100"/>
      <c r="Y98" s="100"/>
      <c r="Z98" s="100"/>
    </row>
    <row r="99" spans="1:26" ht="3" customHeight="1" x14ac:dyDescent="0.25">
      <c r="A99" s="105"/>
      <c r="B99" s="105"/>
      <c r="C99" s="105"/>
      <c r="D99" s="105"/>
      <c r="E99" s="105"/>
      <c r="F99" s="105"/>
      <c r="G99" s="105"/>
      <c r="H99" s="105"/>
      <c r="I99" s="105"/>
      <c r="J99" s="105"/>
      <c r="K99" s="105"/>
      <c r="L99" s="105"/>
      <c r="M99" s="105"/>
      <c r="N99" s="105"/>
      <c r="O99" s="105"/>
      <c r="P99" s="118"/>
      <c r="Q99" s="118"/>
      <c r="R99" s="100"/>
      <c r="S99" s="100"/>
      <c r="T99" s="100"/>
      <c r="U99" s="100"/>
      <c r="V99" s="100"/>
      <c r="W99" s="100"/>
      <c r="X99" s="100"/>
      <c r="Y99" s="100"/>
      <c r="Z99" s="100"/>
    </row>
    <row r="100" spans="1:26" ht="19.899999999999999" customHeight="1" x14ac:dyDescent="0.25">
      <c r="A100" s="12" t="s">
        <v>118</v>
      </c>
      <c r="B100" s="64">
        <f>SUM(B89:B99)</f>
        <v>360</v>
      </c>
      <c r="C100" s="64">
        <f t="shared" ref="C100:M100" si="80">SUM(C89:C99)</f>
        <v>1560</v>
      </c>
      <c r="D100" s="64">
        <f t="shared" si="80"/>
        <v>1740</v>
      </c>
      <c r="E100" s="64">
        <f t="shared" si="80"/>
        <v>4140</v>
      </c>
      <c r="F100" s="65">
        <f t="shared" si="80"/>
        <v>4140</v>
      </c>
      <c r="G100" s="65">
        <f t="shared" si="80"/>
        <v>4320</v>
      </c>
      <c r="H100" s="65">
        <f t="shared" si="80"/>
        <v>5400</v>
      </c>
      <c r="I100" s="65">
        <f t="shared" si="80"/>
        <v>5400</v>
      </c>
      <c r="J100" s="65">
        <f t="shared" si="80"/>
        <v>6990</v>
      </c>
      <c r="K100" s="65">
        <f t="shared" si="80"/>
        <v>6420</v>
      </c>
      <c r="L100" s="65">
        <f t="shared" si="80"/>
        <v>8370</v>
      </c>
      <c r="M100" s="65">
        <f t="shared" si="80"/>
        <v>8400</v>
      </c>
      <c r="N100" s="65">
        <f>SUM(N89:N98)</f>
        <v>57240</v>
      </c>
      <c r="O100" s="105"/>
      <c r="P100" s="118"/>
      <c r="Q100" s="118"/>
      <c r="R100" s="100"/>
      <c r="S100" s="100"/>
      <c r="T100" s="100"/>
      <c r="U100" s="100"/>
      <c r="V100" s="100"/>
      <c r="W100" s="100"/>
      <c r="X100" s="100"/>
      <c r="Y100" s="100"/>
      <c r="Z100" s="100"/>
    </row>
    <row r="101" spans="1:26" ht="19.899999999999999" customHeight="1" x14ac:dyDescent="0.25">
      <c r="A101" s="100"/>
      <c r="B101" s="100"/>
      <c r="C101" s="100"/>
      <c r="D101" s="100"/>
      <c r="E101" s="100"/>
      <c r="F101" s="100"/>
      <c r="G101" s="100"/>
      <c r="H101" s="100"/>
      <c r="I101" s="100"/>
      <c r="J101" s="100"/>
      <c r="K101" s="100"/>
      <c r="L101" s="100"/>
      <c r="M101" s="100"/>
      <c r="N101" s="100"/>
      <c r="O101" s="100"/>
      <c r="P101" s="102"/>
      <c r="Q101" s="102"/>
      <c r="R101" s="100"/>
      <c r="S101" s="100"/>
      <c r="T101" s="100"/>
      <c r="U101" s="100"/>
      <c r="V101" s="100"/>
      <c r="W101" s="100"/>
      <c r="X101" s="100"/>
      <c r="Y101" s="100"/>
      <c r="Z101" s="100"/>
    </row>
    <row r="102" spans="1:26" ht="19.899999999999999" customHeight="1" x14ac:dyDescent="0.25">
      <c r="A102" s="100"/>
      <c r="B102" s="100"/>
      <c r="C102" s="100"/>
      <c r="D102" s="100"/>
      <c r="E102" s="100"/>
      <c r="F102" s="100"/>
      <c r="G102" s="100"/>
      <c r="H102" s="100"/>
      <c r="I102" s="100"/>
      <c r="J102" s="100"/>
      <c r="K102" s="100"/>
      <c r="L102" s="100"/>
      <c r="M102" s="100"/>
      <c r="N102" s="100"/>
      <c r="O102" s="100"/>
      <c r="P102" s="102"/>
      <c r="Q102" s="102"/>
      <c r="R102" s="100"/>
      <c r="S102" s="100"/>
      <c r="T102" s="100"/>
      <c r="U102" s="100"/>
      <c r="V102" s="100"/>
      <c r="W102" s="100"/>
      <c r="X102" s="100"/>
      <c r="Y102" s="100"/>
      <c r="Z102" s="100"/>
    </row>
    <row r="103" spans="1:26" ht="19.899999999999999" customHeight="1" x14ac:dyDescent="0.25">
      <c r="A103" s="100"/>
      <c r="B103" s="100"/>
      <c r="C103" s="100"/>
      <c r="D103" s="100"/>
      <c r="E103" s="100"/>
      <c r="F103" s="100"/>
      <c r="G103" s="100"/>
      <c r="H103" s="100"/>
      <c r="I103" s="100"/>
      <c r="J103" s="100"/>
      <c r="K103" s="100"/>
      <c r="L103" s="100"/>
      <c r="M103" s="100"/>
      <c r="N103" s="100"/>
      <c r="O103" s="100"/>
      <c r="P103" s="119"/>
      <c r="Q103" s="119"/>
      <c r="R103" s="119"/>
      <c r="S103" s="119"/>
      <c r="T103" s="119"/>
      <c r="U103" s="119"/>
      <c r="V103" s="100"/>
      <c r="W103" s="100"/>
      <c r="X103" s="100"/>
      <c r="Y103" s="100"/>
      <c r="Z103" s="100"/>
    </row>
    <row r="104" spans="1:26" ht="19.899999999999999" customHeight="1" x14ac:dyDescent="0.25">
      <c r="A104" s="100"/>
      <c r="B104" s="100"/>
      <c r="C104" s="100"/>
      <c r="D104" s="100"/>
      <c r="E104" s="100"/>
      <c r="F104" s="100"/>
      <c r="G104" s="100"/>
      <c r="H104" s="100"/>
      <c r="I104" s="100"/>
      <c r="J104" s="100"/>
      <c r="K104" s="100"/>
      <c r="L104" s="100"/>
      <c r="M104" s="100"/>
      <c r="N104" s="100"/>
      <c r="O104" s="100"/>
      <c r="P104" s="102"/>
      <c r="Q104" s="102"/>
      <c r="R104" s="100"/>
      <c r="S104" s="100"/>
      <c r="T104" s="100"/>
      <c r="U104" s="100"/>
      <c r="V104" s="100"/>
      <c r="W104" s="100"/>
      <c r="X104" s="100"/>
      <c r="Y104" s="100"/>
      <c r="Z104" s="100"/>
    </row>
    <row r="105" spans="1:26" ht="19.899999999999999" customHeight="1" x14ac:dyDescent="0.25">
      <c r="A105" s="100"/>
      <c r="B105" s="100"/>
      <c r="C105" s="100"/>
      <c r="D105" s="100"/>
      <c r="E105" s="100"/>
      <c r="F105" s="100"/>
      <c r="G105" s="100"/>
      <c r="H105" s="100"/>
      <c r="I105" s="100"/>
      <c r="J105" s="100"/>
      <c r="K105" s="100"/>
      <c r="L105" s="100"/>
      <c r="M105" s="100"/>
      <c r="N105" s="100"/>
      <c r="O105" s="100"/>
      <c r="P105" s="102"/>
      <c r="Q105" s="102"/>
      <c r="R105" s="100"/>
      <c r="S105" s="100"/>
      <c r="T105" s="100"/>
      <c r="U105" s="100"/>
      <c r="V105" s="100"/>
      <c r="W105" s="100"/>
      <c r="X105" s="100"/>
      <c r="Y105" s="100"/>
      <c r="Z105" s="100"/>
    </row>
    <row r="106" spans="1:26" ht="19.899999999999999" customHeight="1" x14ac:dyDescent="0.25">
      <c r="A106" s="100"/>
      <c r="B106" s="100"/>
      <c r="C106" s="100"/>
      <c r="D106" s="100"/>
      <c r="E106" s="100"/>
      <c r="F106" s="100"/>
      <c r="G106" s="100"/>
      <c r="H106" s="100"/>
      <c r="I106" s="100"/>
      <c r="J106" s="100"/>
      <c r="K106" s="100"/>
      <c r="L106" s="100"/>
      <c r="M106" s="100"/>
      <c r="N106" s="100"/>
      <c r="O106" s="100"/>
      <c r="P106" s="102"/>
      <c r="Q106" s="102"/>
      <c r="R106" s="100"/>
      <c r="S106" s="100"/>
      <c r="T106" s="100"/>
      <c r="U106" s="100"/>
      <c r="V106" s="100"/>
      <c r="W106" s="100"/>
      <c r="X106" s="100"/>
      <c r="Y106" s="100"/>
      <c r="Z106" s="100"/>
    </row>
    <row r="107" spans="1:26" ht="19.899999999999999" customHeight="1" x14ac:dyDescent="0.25">
      <c r="A107" s="100"/>
      <c r="B107" s="100"/>
      <c r="C107" s="100"/>
      <c r="D107" s="100"/>
      <c r="E107" s="100"/>
      <c r="F107" s="100"/>
      <c r="G107" s="100"/>
      <c r="H107" s="100"/>
      <c r="I107" s="100"/>
      <c r="J107" s="100"/>
      <c r="K107" s="100"/>
      <c r="L107" s="100"/>
      <c r="M107" s="100"/>
      <c r="N107" s="100"/>
      <c r="O107" s="100"/>
      <c r="P107" s="102"/>
      <c r="Q107" s="102"/>
      <c r="R107" s="100"/>
      <c r="S107" s="100"/>
      <c r="T107" s="100"/>
      <c r="U107" s="100"/>
      <c r="V107" s="100"/>
      <c r="W107" s="100"/>
      <c r="X107" s="100"/>
      <c r="Y107" s="100"/>
      <c r="Z107" s="100"/>
    </row>
    <row r="108" spans="1:26" ht="19.899999999999999" customHeight="1" x14ac:dyDescent="0.25">
      <c r="A108" s="100"/>
      <c r="B108" s="100"/>
      <c r="C108" s="100"/>
      <c r="D108" s="100"/>
      <c r="E108" s="100"/>
      <c r="F108" s="100"/>
      <c r="G108" s="100"/>
      <c r="H108" s="100"/>
      <c r="I108" s="100"/>
      <c r="J108" s="100"/>
      <c r="K108" s="100"/>
      <c r="L108" s="100"/>
      <c r="M108" s="100"/>
      <c r="N108" s="100"/>
      <c r="O108" s="100"/>
      <c r="P108" s="102"/>
      <c r="Q108" s="102"/>
      <c r="R108" s="100"/>
      <c r="S108" s="100"/>
      <c r="T108" s="100"/>
      <c r="U108" s="100"/>
      <c r="V108" s="100"/>
      <c r="W108" s="100"/>
      <c r="X108" s="100"/>
      <c r="Y108" s="100"/>
      <c r="Z108" s="100"/>
    </row>
    <row r="109" spans="1:26" ht="19.899999999999999" customHeight="1" x14ac:dyDescent="0.25">
      <c r="A109" s="100"/>
      <c r="B109" s="100"/>
      <c r="C109" s="100"/>
      <c r="D109" s="100"/>
      <c r="E109" s="100"/>
      <c r="F109" s="100"/>
      <c r="G109" s="100"/>
      <c r="H109" s="100"/>
      <c r="I109" s="100"/>
      <c r="J109" s="100"/>
      <c r="K109" s="100"/>
      <c r="L109" s="100"/>
      <c r="M109" s="100"/>
      <c r="N109" s="100"/>
      <c r="O109" s="100"/>
      <c r="P109" s="102"/>
      <c r="Q109" s="102"/>
      <c r="R109" s="100"/>
      <c r="S109" s="100"/>
      <c r="T109" s="100"/>
      <c r="U109" s="100"/>
      <c r="V109" s="100"/>
      <c r="W109" s="100"/>
      <c r="X109" s="100"/>
      <c r="Y109" s="100"/>
      <c r="Z109" s="100"/>
    </row>
    <row r="110" spans="1:26" ht="19.899999999999999" customHeight="1" x14ac:dyDescent="0.25">
      <c r="A110" s="100"/>
      <c r="B110" s="100"/>
      <c r="C110" s="100"/>
      <c r="D110" s="100"/>
      <c r="E110" s="100"/>
      <c r="F110" s="100"/>
      <c r="G110" s="100"/>
      <c r="H110" s="100"/>
      <c r="I110" s="100"/>
      <c r="J110" s="100"/>
      <c r="K110" s="100"/>
      <c r="L110" s="100"/>
      <c r="M110" s="100"/>
      <c r="N110" s="100"/>
      <c r="O110" s="100"/>
      <c r="P110" s="102"/>
      <c r="Q110" s="102"/>
      <c r="R110" s="100"/>
      <c r="S110" s="100"/>
      <c r="T110" s="100"/>
      <c r="U110" s="100"/>
      <c r="V110" s="100"/>
      <c r="W110" s="100"/>
      <c r="X110" s="100"/>
      <c r="Y110" s="100"/>
      <c r="Z110" s="100"/>
    </row>
    <row r="111" spans="1:26" ht="19.899999999999999" customHeight="1" x14ac:dyDescent="0.25">
      <c r="A111" s="100"/>
      <c r="B111" s="100"/>
      <c r="C111" s="100"/>
      <c r="D111" s="100"/>
      <c r="E111" s="100"/>
      <c r="F111" s="100"/>
      <c r="G111" s="100"/>
      <c r="H111" s="100"/>
      <c r="I111" s="100"/>
      <c r="J111" s="100"/>
      <c r="K111" s="100"/>
      <c r="L111" s="100"/>
      <c r="M111" s="100"/>
      <c r="N111" s="100"/>
      <c r="O111" s="100"/>
      <c r="P111" s="102"/>
      <c r="Q111" s="102"/>
      <c r="R111" s="100"/>
      <c r="S111" s="100"/>
      <c r="T111" s="100"/>
      <c r="U111" s="100"/>
      <c r="V111" s="100"/>
      <c r="W111" s="100"/>
      <c r="X111" s="100"/>
      <c r="Y111" s="100"/>
      <c r="Z111" s="100"/>
    </row>
    <row r="112" spans="1:26" ht="19.899999999999999" customHeight="1" x14ac:dyDescent="0.25">
      <c r="A112" s="100"/>
      <c r="B112" s="100"/>
      <c r="C112" s="100"/>
      <c r="D112" s="100"/>
      <c r="E112" s="100"/>
      <c r="F112" s="100"/>
      <c r="G112" s="100"/>
      <c r="H112" s="100"/>
      <c r="I112" s="100"/>
      <c r="J112" s="100"/>
      <c r="K112" s="100"/>
      <c r="L112" s="100"/>
      <c r="M112" s="100"/>
      <c r="N112" s="100"/>
      <c r="O112" s="100"/>
      <c r="P112" s="102"/>
      <c r="Q112" s="102"/>
      <c r="R112" s="100"/>
      <c r="S112" s="100"/>
      <c r="T112" s="100"/>
      <c r="U112" s="100"/>
      <c r="V112" s="100"/>
      <c r="W112" s="100"/>
      <c r="X112" s="100"/>
      <c r="Y112" s="100"/>
      <c r="Z112" s="100"/>
    </row>
    <row r="113" spans="1:26" ht="19.899999999999999" customHeight="1" x14ac:dyDescent="0.25">
      <c r="A113" s="100"/>
      <c r="B113" s="100"/>
      <c r="C113" s="100"/>
      <c r="D113" s="100"/>
      <c r="E113" s="100"/>
      <c r="F113" s="100"/>
      <c r="G113" s="100"/>
      <c r="H113" s="100"/>
      <c r="I113" s="100"/>
      <c r="J113" s="100"/>
      <c r="K113" s="100"/>
      <c r="L113" s="100"/>
      <c r="M113" s="100"/>
      <c r="N113" s="100"/>
      <c r="O113" s="100"/>
      <c r="P113" s="102"/>
      <c r="Q113" s="102"/>
      <c r="R113" s="100"/>
      <c r="S113" s="100"/>
      <c r="T113" s="100"/>
      <c r="U113" s="100"/>
      <c r="V113" s="100"/>
      <c r="W113" s="100"/>
      <c r="X113" s="100"/>
      <c r="Y113" s="100"/>
      <c r="Z113" s="100"/>
    </row>
    <row r="114" spans="1:26" ht="19.899999999999999" customHeight="1" x14ac:dyDescent="0.25">
      <c r="A114" s="100"/>
      <c r="B114" s="100"/>
      <c r="C114" s="100"/>
      <c r="D114" s="100"/>
      <c r="E114" s="100"/>
      <c r="F114" s="100"/>
      <c r="G114" s="100"/>
      <c r="H114" s="100"/>
      <c r="I114" s="100"/>
      <c r="J114" s="100"/>
      <c r="K114" s="100"/>
      <c r="L114" s="100"/>
      <c r="M114" s="100"/>
      <c r="N114" s="100"/>
      <c r="O114" s="100"/>
      <c r="P114" s="102"/>
      <c r="Q114" s="102"/>
      <c r="R114" s="100"/>
      <c r="S114" s="100"/>
      <c r="T114" s="100"/>
      <c r="U114" s="100"/>
      <c r="V114" s="100"/>
      <c r="W114" s="100"/>
      <c r="X114" s="100"/>
      <c r="Y114" s="100"/>
      <c r="Z114" s="100"/>
    </row>
    <row r="115" spans="1:26" ht="19.899999999999999" customHeight="1" x14ac:dyDescent="0.25">
      <c r="A115" s="100"/>
      <c r="B115" s="100"/>
      <c r="C115" s="100"/>
      <c r="D115" s="100"/>
      <c r="E115" s="100"/>
      <c r="F115" s="100"/>
      <c r="G115" s="100"/>
      <c r="H115" s="100"/>
      <c r="I115" s="100"/>
      <c r="J115" s="100"/>
      <c r="K115" s="100"/>
      <c r="L115" s="100"/>
      <c r="M115" s="100"/>
      <c r="N115" s="100"/>
      <c r="O115" s="100"/>
      <c r="P115" s="102"/>
      <c r="Q115" s="102"/>
      <c r="R115" s="100"/>
      <c r="S115" s="100"/>
      <c r="T115" s="100"/>
      <c r="U115" s="100"/>
      <c r="V115" s="100"/>
      <c r="W115" s="100"/>
      <c r="X115" s="100"/>
      <c r="Y115" s="100"/>
      <c r="Z115" s="100"/>
    </row>
    <row r="116" spans="1:26" ht="19.899999999999999" customHeight="1" x14ac:dyDescent="0.25">
      <c r="A116" s="100"/>
      <c r="B116" s="100"/>
      <c r="C116" s="100"/>
      <c r="D116" s="100"/>
      <c r="E116" s="100"/>
      <c r="F116" s="100"/>
      <c r="G116" s="100"/>
      <c r="H116" s="100"/>
      <c r="I116" s="100"/>
      <c r="J116" s="100"/>
      <c r="K116" s="100"/>
      <c r="L116" s="100"/>
      <c r="M116" s="100"/>
      <c r="N116" s="100"/>
      <c r="O116" s="100"/>
      <c r="P116" s="102"/>
      <c r="Q116" s="102"/>
      <c r="R116" s="100"/>
      <c r="S116" s="100"/>
      <c r="T116" s="100"/>
      <c r="U116" s="100"/>
      <c r="V116" s="100"/>
      <c r="W116" s="100"/>
      <c r="X116" s="100"/>
      <c r="Y116" s="100"/>
      <c r="Z116" s="100"/>
    </row>
    <row r="117" spans="1:26" ht="19.899999999999999" customHeight="1" x14ac:dyDescent="0.25">
      <c r="A117" s="100"/>
      <c r="B117" s="100"/>
      <c r="C117" s="100"/>
      <c r="D117" s="100"/>
      <c r="E117" s="100"/>
      <c r="F117" s="100"/>
      <c r="G117" s="100"/>
      <c r="H117" s="100"/>
      <c r="I117" s="100"/>
      <c r="J117" s="100"/>
      <c r="K117" s="100"/>
      <c r="L117" s="100"/>
      <c r="M117" s="100"/>
      <c r="N117" s="100"/>
      <c r="O117" s="100"/>
      <c r="P117" s="102"/>
      <c r="Q117" s="102"/>
      <c r="R117" s="100"/>
      <c r="S117" s="100"/>
      <c r="T117" s="100"/>
      <c r="U117" s="100"/>
      <c r="V117" s="100"/>
      <c r="W117" s="100"/>
      <c r="X117" s="100"/>
      <c r="Y117" s="100"/>
      <c r="Z117" s="100"/>
    </row>
    <row r="118" spans="1:26" ht="19.899999999999999" customHeight="1" x14ac:dyDescent="0.25">
      <c r="A118" s="100"/>
      <c r="B118" s="100"/>
      <c r="C118" s="100"/>
      <c r="D118" s="100"/>
      <c r="E118" s="100"/>
      <c r="F118" s="100"/>
      <c r="G118" s="100"/>
      <c r="H118" s="100"/>
      <c r="I118" s="100"/>
      <c r="J118" s="100"/>
      <c r="K118" s="100"/>
      <c r="L118" s="100"/>
      <c r="M118" s="100"/>
      <c r="N118" s="100"/>
      <c r="O118" s="100"/>
      <c r="P118" s="102"/>
      <c r="Q118" s="102"/>
      <c r="R118" s="100"/>
      <c r="S118" s="100"/>
      <c r="T118" s="100"/>
      <c r="U118" s="100"/>
      <c r="V118" s="100"/>
      <c r="W118" s="100"/>
      <c r="X118" s="100"/>
      <c r="Y118" s="100"/>
      <c r="Z118" s="100"/>
    </row>
    <row r="119" spans="1:26" ht="19.899999999999999" customHeight="1" x14ac:dyDescent="0.25">
      <c r="A119" s="100"/>
      <c r="B119" s="100"/>
      <c r="C119" s="100"/>
      <c r="D119" s="100"/>
      <c r="E119" s="100"/>
      <c r="F119" s="100"/>
      <c r="G119" s="100"/>
      <c r="H119" s="100"/>
      <c r="I119" s="100"/>
      <c r="J119" s="100"/>
      <c r="K119" s="100"/>
      <c r="L119" s="100"/>
      <c r="M119" s="100"/>
      <c r="N119" s="100"/>
      <c r="O119" s="100"/>
      <c r="P119" s="102"/>
      <c r="Q119" s="102"/>
      <c r="R119" s="100"/>
      <c r="S119" s="100"/>
      <c r="T119" s="100"/>
      <c r="U119" s="100"/>
      <c r="V119" s="100"/>
      <c r="W119" s="100"/>
      <c r="X119" s="100"/>
      <c r="Y119" s="100"/>
      <c r="Z119" s="100"/>
    </row>
    <row r="120" spans="1:26" ht="19.899999999999999" customHeight="1" x14ac:dyDescent="0.25">
      <c r="A120" s="100"/>
      <c r="B120" s="100"/>
      <c r="C120" s="100"/>
      <c r="D120" s="100"/>
      <c r="E120" s="100"/>
      <c r="F120" s="100"/>
      <c r="G120" s="100"/>
      <c r="H120" s="100"/>
      <c r="I120" s="100"/>
      <c r="J120" s="100"/>
      <c r="K120" s="100"/>
      <c r="L120" s="100"/>
      <c r="M120" s="100"/>
      <c r="N120" s="100"/>
      <c r="O120" s="100"/>
      <c r="P120" s="102"/>
      <c r="Q120" s="102"/>
      <c r="R120" s="100"/>
      <c r="S120" s="100"/>
      <c r="T120" s="100"/>
      <c r="U120" s="100"/>
      <c r="V120" s="100"/>
      <c r="W120" s="100"/>
      <c r="X120" s="100"/>
      <c r="Y120" s="100"/>
      <c r="Z120" s="100"/>
    </row>
    <row r="121" spans="1:26" ht="19.899999999999999" customHeight="1" x14ac:dyDescent="0.25">
      <c r="A121" s="100"/>
      <c r="B121" s="100"/>
      <c r="C121" s="100"/>
      <c r="D121" s="100"/>
      <c r="E121" s="100"/>
      <c r="F121" s="100"/>
      <c r="G121" s="100"/>
      <c r="H121" s="100"/>
      <c r="I121" s="100"/>
      <c r="J121" s="100"/>
      <c r="K121" s="100"/>
      <c r="L121" s="100"/>
      <c r="M121" s="100"/>
      <c r="N121" s="100"/>
      <c r="O121" s="100"/>
      <c r="P121" s="102"/>
      <c r="Q121" s="102"/>
      <c r="R121" s="100"/>
      <c r="S121" s="100"/>
      <c r="T121" s="100"/>
      <c r="U121" s="100"/>
      <c r="V121" s="100"/>
      <c r="W121" s="100"/>
      <c r="X121" s="100"/>
      <c r="Y121" s="100"/>
      <c r="Z121" s="100"/>
    </row>
    <row r="122" spans="1:26" ht="19.899999999999999" customHeight="1" x14ac:dyDescent="0.25">
      <c r="A122" s="100"/>
      <c r="B122" s="120"/>
      <c r="C122" s="121"/>
      <c r="D122" s="121"/>
      <c r="E122" s="121"/>
      <c r="F122" s="121"/>
      <c r="G122" s="121"/>
      <c r="H122" s="121"/>
      <c r="I122" s="121"/>
      <c r="J122" s="121"/>
      <c r="K122" s="121"/>
      <c r="L122" s="121"/>
      <c r="M122" s="121"/>
      <c r="N122" s="121"/>
      <c r="O122" s="121"/>
      <c r="P122" s="121"/>
      <c r="Q122" s="121"/>
      <c r="R122" s="100"/>
      <c r="S122" s="100"/>
      <c r="T122" s="100"/>
      <c r="U122" s="100"/>
      <c r="V122" s="100"/>
      <c r="W122" s="100"/>
      <c r="X122" s="100"/>
      <c r="Y122" s="100"/>
      <c r="Z122" s="100"/>
    </row>
    <row r="123" spans="1:26" ht="19.899999999999999" customHeight="1" x14ac:dyDescent="0.25">
      <c r="A123" s="100"/>
      <c r="B123" s="120"/>
      <c r="C123" s="121"/>
      <c r="D123" s="121"/>
      <c r="E123" s="121"/>
      <c r="F123" s="121"/>
      <c r="G123" s="121"/>
      <c r="H123" s="121"/>
      <c r="I123" s="121"/>
      <c r="J123" s="121"/>
      <c r="K123" s="121"/>
      <c r="L123" s="121"/>
      <c r="M123" s="121"/>
      <c r="N123" s="121"/>
      <c r="O123" s="121"/>
      <c r="P123" s="121"/>
      <c r="Q123" s="121"/>
      <c r="R123" s="100"/>
      <c r="S123" s="100"/>
      <c r="T123" s="100"/>
      <c r="U123" s="100"/>
      <c r="V123" s="100"/>
      <c r="W123" s="100"/>
      <c r="X123" s="100"/>
      <c r="Y123" s="100"/>
      <c r="Z123" s="100"/>
    </row>
    <row r="124" spans="1:26" ht="19.899999999999999" customHeight="1" x14ac:dyDescent="0.25">
      <c r="A124" s="100"/>
      <c r="B124" s="120"/>
      <c r="C124" s="121"/>
      <c r="D124" s="121"/>
      <c r="E124" s="121"/>
      <c r="F124" s="121"/>
      <c r="G124" s="121"/>
      <c r="H124" s="121"/>
      <c r="I124" s="121"/>
      <c r="J124" s="121"/>
      <c r="K124" s="121"/>
      <c r="L124" s="121"/>
      <c r="M124" s="121"/>
      <c r="N124" s="121"/>
      <c r="O124" s="121"/>
      <c r="P124" s="121"/>
      <c r="Q124" s="121"/>
      <c r="R124" s="100"/>
      <c r="S124" s="100"/>
      <c r="T124" s="100"/>
      <c r="U124" s="100"/>
      <c r="V124" s="100"/>
      <c r="W124" s="100"/>
      <c r="X124" s="100"/>
      <c r="Y124" s="100"/>
      <c r="Z124" s="100"/>
    </row>
    <row r="125" spans="1:26" ht="19.899999999999999" customHeight="1" x14ac:dyDescent="0.25">
      <c r="A125" s="100"/>
      <c r="B125" s="120"/>
      <c r="C125" s="121"/>
      <c r="D125" s="121"/>
      <c r="E125" s="121"/>
      <c r="F125" s="121"/>
      <c r="G125" s="121"/>
      <c r="H125" s="121"/>
      <c r="I125" s="121"/>
      <c r="J125" s="121"/>
      <c r="K125" s="121"/>
      <c r="L125" s="121"/>
      <c r="M125" s="121"/>
      <c r="N125" s="121"/>
      <c r="O125" s="121"/>
      <c r="P125" s="121"/>
      <c r="Q125" s="121"/>
      <c r="R125" s="100"/>
      <c r="S125" s="100"/>
      <c r="T125" s="100"/>
      <c r="U125" s="100"/>
      <c r="V125" s="100"/>
      <c r="W125" s="100"/>
      <c r="X125" s="100"/>
      <c r="Y125" s="100"/>
      <c r="Z125" s="100"/>
    </row>
    <row r="126" spans="1:26" ht="19.899999999999999" customHeight="1" x14ac:dyDescent="0.25">
      <c r="A126" s="100"/>
      <c r="B126" s="120"/>
      <c r="C126" s="121"/>
      <c r="D126" s="121"/>
      <c r="E126" s="121"/>
      <c r="F126" s="121"/>
      <c r="G126" s="121"/>
      <c r="H126" s="121"/>
      <c r="I126" s="121"/>
      <c r="J126" s="121"/>
      <c r="K126" s="121"/>
      <c r="L126" s="121"/>
      <c r="M126" s="121"/>
      <c r="N126" s="121"/>
      <c r="O126" s="121"/>
      <c r="P126" s="121"/>
      <c r="Q126" s="121"/>
      <c r="R126" s="100"/>
      <c r="S126" s="100"/>
      <c r="T126" s="100"/>
      <c r="U126" s="100"/>
      <c r="V126" s="100"/>
      <c r="W126" s="100"/>
      <c r="X126" s="100"/>
      <c r="Y126" s="100"/>
      <c r="Z126" s="100"/>
    </row>
    <row r="127" spans="1:26" ht="19.899999999999999" customHeight="1" x14ac:dyDescent="0.25">
      <c r="A127" s="100"/>
      <c r="B127" s="120"/>
      <c r="C127" s="121"/>
      <c r="D127" s="121"/>
      <c r="E127" s="121"/>
      <c r="F127" s="121"/>
      <c r="G127" s="121"/>
      <c r="H127" s="121"/>
      <c r="I127" s="121"/>
      <c r="J127" s="121"/>
      <c r="K127" s="121"/>
      <c r="L127" s="121"/>
      <c r="M127" s="121"/>
      <c r="N127" s="121"/>
      <c r="O127" s="121"/>
      <c r="P127" s="121"/>
      <c r="Q127" s="121"/>
      <c r="R127" s="100"/>
      <c r="S127" s="100"/>
      <c r="T127" s="100"/>
      <c r="U127" s="100"/>
      <c r="V127" s="100"/>
      <c r="W127" s="100"/>
      <c r="X127" s="100"/>
      <c r="Y127" s="100"/>
      <c r="Z127" s="100"/>
    </row>
    <row r="128" spans="1:26" ht="19.899999999999999" customHeight="1" x14ac:dyDescent="0.25">
      <c r="A128" s="100"/>
      <c r="B128" s="120"/>
      <c r="C128" s="121"/>
      <c r="D128" s="121"/>
      <c r="E128" s="121"/>
      <c r="F128" s="121"/>
      <c r="G128" s="121"/>
      <c r="H128" s="121"/>
      <c r="I128" s="121"/>
      <c r="J128" s="121"/>
      <c r="K128" s="121"/>
      <c r="L128" s="121"/>
      <c r="M128" s="121"/>
      <c r="N128" s="121"/>
      <c r="O128" s="121"/>
      <c r="P128" s="121"/>
      <c r="Q128" s="121"/>
      <c r="R128" s="100"/>
      <c r="S128" s="100"/>
      <c r="T128" s="100"/>
      <c r="U128" s="100"/>
      <c r="V128" s="100"/>
      <c r="W128" s="100"/>
      <c r="X128" s="100"/>
      <c r="Y128" s="100"/>
      <c r="Z128" s="100"/>
    </row>
    <row r="129" spans="1:26" ht="19.899999999999999" customHeight="1" x14ac:dyDescent="0.25">
      <c r="A129" s="100"/>
      <c r="B129" s="120"/>
      <c r="C129" s="121"/>
      <c r="D129" s="121"/>
      <c r="E129" s="121"/>
      <c r="F129" s="121"/>
      <c r="G129" s="121"/>
      <c r="H129" s="121"/>
      <c r="I129" s="121"/>
      <c r="J129" s="121"/>
      <c r="K129" s="121"/>
      <c r="L129" s="121"/>
      <c r="M129" s="121"/>
      <c r="N129" s="121"/>
      <c r="O129" s="121"/>
      <c r="P129" s="121"/>
      <c r="Q129" s="121"/>
      <c r="R129" s="100"/>
      <c r="S129" s="100"/>
      <c r="T129" s="100"/>
      <c r="U129" s="100"/>
      <c r="V129" s="100"/>
      <c r="W129" s="100"/>
      <c r="X129" s="100"/>
      <c r="Y129" s="100"/>
      <c r="Z129" s="100"/>
    </row>
    <row r="130" spans="1:26" ht="19.899999999999999" customHeight="1" x14ac:dyDescent="0.25">
      <c r="A130" s="100"/>
      <c r="B130" s="120"/>
      <c r="C130" s="121"/>
      <c r="D130" s="121"/>
      <c r="E130" s="121"/>
      <c r="F130" s="121"/>
      <c r="G130" s="121"/>
      <c r="H130" s="121"/>
      <c r="I130" s="121"/>
      <c r="J130" s="121"/>
      <c r="K130" s="121"/>
      <c r="L130" s="121"/>
      <c r="M130" s="121"/>
      <c r="N130" s="121"/>
      <c r="O130" s="121"/>
      <c r="P130" s="121"/>
      <c r="Q130" s="121"/>
      <c r="R130" s="100"/>
      <c r="S130" s="100"/>
      <c r="T130" s="100"/>
      <c r="U130" s="100"/>
      <c r="V130" s="100"/>
      <c r="W130" s="100"/>
      <c r="X130" s="100"/>
      <c r="Y130" s="100"/>
      <c r="Z130" s="100"/>
    </row>
    <row r="131" spans="1:26" ht="19.899999999999999" customHeight="1" x14ac:dyDescent="0.25">
      <c r="A131" s="100"/>
      <c r="B131" s="120"/>
      <c r="C131" s="121"/>
      <c r="D131" s="121"/>
      <c r="E131" s="121"/>
      <c r="F131" s="121"/>
      <c r="G131" s="121"/>
      <c r="H131" s="121"/>
      <c r="I131" s="121"/>
      <c r="J131" s="121"/>
      <c r="K131" s="121"/>
      <c r="L131" s="121"/>
      <c r="M131" s="121"/>
      <c r="N131" s="121"/>
      <c r="O131" s="121"/>
      <c r="P131" s="121"/>
      <c r="Q131" s="121"/>
      <c r="R131" s="100"/>
      <c r="S131" s="100"/>
      <c r="T131" s="100"/>
      <c r="U131" s="100"/>
      <c r="V131" s="100"/>
      <c r="W131" s="100"/>
      <c r="X131" s="100"/>
      <c r="Y131" s="100"/>
      <c r="Z131" s="100"/>
    </row>
    <row r="132" spans="1:26" ht="19.899999999999999" customHeight="1" x14ac:dyDescent="0.25">
      <c r="A132" s="100"/>
      <c r="B132" s="120"/>
      <c r="C132" s="121"/>
      <c r="D132" s="121"/>
      <c r="E132" s="121"/>
      <c r="F132" s="121"/>
      <c r="G132" s="121"/>
      <c r="H132" s="121"/>
      <c r="I132" s="121"/>
      <c r="J132" s="121"/>
      <c r="K132" s="121"/>
      <c r="L132" s="121"/>
      <c r="M132" s="121"/>
      <c r="N132" s="121"/>
      <c r="O132" s="121"/>
      <c r="P132" s="121"/>
      <c r="Q132" s="121"/>
      <c r="R132" s="100"/>
      <c r="S132" s="100"/>
      <c r="T132" s="100"/>
      <c r="U132" s="100"/>
      <c r="V132" s="100"/>
      <c r="W132" s="100"/>
      <c r="X132" s="100"/>
      <c r="Y132" s="100"/>
      <c r="Z132" s="100"/>
    </row>
    <row r="133" spans="1:26" ht="19.899999999999999" customHeight="1" x14ac:dyDescent="0.25">
      <c r="A133" s="100"/>
      <c r="B133" s="120"/>
      <c r="C133" s="121"/>
      <c r="D133" s="121"/>
      <c r="E133" s="121"/>
      <c r="F133" s="121"/>
      <c r="G133" s="121"/>
      <c r="H133" s="121"/>
      <c r="I133" s="121"/>
      <c r="J133" s="121"/>
      <c r="K133" s="121"/>
      <c r="L133" s="121"/>
      <c r="M133" s="121"/>
      <c r="N133" s="121"/>
      <c r="O133" s="121"/>
      <c r="P133" s="121"/>
      <c r="Q133" s="121"/>
      <c r="R133" s="100"/>
      <c r="S133" s="100"/>
      <c r="T133" s="100"/>
      <c r="U133" s="100"/>
      <c r="V133" s="100"/>
      <c r="W133" s="100"/>
      <c r="X133" s="100"/>
      <c r="Y133" s="100"/>
      <c r="Z133" s="100"/>
    </row>
    <row r="134" spans="1:26" ht="19.899999999999999" customHeight="1" x14ac:dyDescent="0.25">
      <c r="A134" s="100"/>
      <c r="B134" s="120"/>
      <c r="C134" s="121"/>
      <c r="D134" s="121"/>
      <c r="E134" s="121"/>
      <c r="F134" s="121"/>
      <c r="G134" s="121"/>
      <c r="H134" s="121"/>
      <c r="I134" s="121"/>
      <c r="J134" s="121"/>
      <c r="K134" s="121"/>
      <c r="L134" s="121"/>
      <c r="M134" s="121"/>
      <c r="N134" s="121"/>
      <c r="O134" s="121"/>
      <c r="P134" s="121"/>
      <c r="Q134" s="121"/>
      <c r="R134" s="100"/>
      <c r="S134" s="100"/>
      <c r="T134" s="100"/>
      <c r="U134" s="100"/>
      <c r="V134" s="100"/>
      <c r="W134" s="100"/>
      <c r="X134" s="100"/>
      <c r="Y134" s="100"/>
      <c r="Z134" s="100"/>
    </row>
    <row r="135" spans="1:26" ht="19.899999999999999" customHeight="1" x14ac:dyDescent="0.25">
      <c r="A135" s="100"/>
      <c r="B135" s="120"/>
      <c r="C135" s="121"/>
      <c r="D135" s="121"/>
      <c r="E135" s="121"/>
      <c r="F135" s="121"/>
      <c r="G135" s="121"/>
      <c r="H135" s="121"/>
      <c r="I135" s="121"/>
      <c r="J135" s="121"/>
      <c r="K135" s="121"/>
      <c r="L135" s="121"/>
      <c r="M135" s="121"/>
      <c r="N135" s="121"/>
      <c r="O135" s="121"/>
      <c r="P135" s="121"/>
      <c r="Q135" s="121"/>
      <c r="R135" s="100"/>
      <c r="S135" s="100"/>
      <c r="T135" s="100"/>
      <c r="U135" s="100"/>
      <c r="V135" s="100"/>
      <c r="W135" s="100"/>
      <c r="X135" s="100"/>
      <c r="Y135" s="100"/>
      <c r="Z135" s="100"/>
    </row>
    <row r="136" spans="1:26" ht="19.899999999999999" customHeight="1" x14ac:dyDescent="0.25">
      <c r="A136" s="100"/>
      <c r="B136" s="120"/>
      <c r="C136" s="121"/>
      <c r="D136" s="121"/>
      <c r="E136" s="121"/>
      <c r="F136" s="121"/>
      <c r="G136" s="121"/>
      <c r="H136" s="121"/>
      <c r="I136" s="121"/>
      <c r="J136" s="121"/>
      <c r="K136" s="121"/>
      <c r="L136" s="121"/>
      <c r="M136" s="121"/>
      <c r="N136" s="121"/>
      <c r="O136" s="121"/>
      <c r="P136" s="121"/>
      <c r="Q136" s="121"/>
      <c r="R136" s="100"/>
      <c r="S136" s="100"/>
      <c r="T136" s="100"/>
      <c r="U136" s="100"/>
      <c r="V136" s="100"/>
      <c r="W136" s="100"/>
      <c r="X136" s="100"/>
      <c r="Y136" s="100"/>
      <c r="Z136" s="100"/>
    </row>
    <row r="137" spans="1:26" ht="19.899999999999999" customHeight="1" x14ac:dyDescent="0.25">
      <c r="A137" s="100"/>
      <c r="B137" s="120"/>
      <c r="C137" s="121"/>
      <c r="D137" s="121"/>
      <c r="E137" s="121"/>
      <c r="F137" s="121"/>
      <c r="G137" s="121"/>
      <c r="H137" s="121"/>
      <c r="I137" s="121"/>
      <c r="J137" s="121"/>
      <c r="K137" s="121"/>
      <c r="L137" s="121"/>
      <c r="M137" s="121"/>
      <c r="N137" s="121"/>
      <c r="O137" s="121"/>
      <c r="P137" s="121"/>
      <c r="Q137" s="121"/>
      <c r="R137" s="100"/>
      <c r="S137" s="100"/>
      <c r="T137" s="100"/>
      <c r="U137" s="100"/>
      <c r="V137" s="100"/>
      <c r="W137" s="100"/>
      <c r="X137" s="100"/>
      <c r="Y137" s="100"/>
      <c r="Z137" s="100"/>
    </row>
    <row r="138" spans="1:26" ht="19.899999999999999" customHeight="1" x14ac:dyDescent="0.25">
      <c r="A138" s="100"/>
      <c r="B138" s="120"/>
      <c r="C138" s="121"/>
      <c r="D138" s="121"/>
      <c r="E138" s="121"/>
      <c r="F138" s="121"/>
      <c r="G138" s="121"/>
      <c r="H138" s="121"/>
      <c r="I138" s="121"/>
      <c r="J138" s="121"/>
      <c r="K138" s="121"/>
      <c r="L138" s="121"/>
      <c r="M138" s="121"/>
      <c r="N138" s="121"/>
      <c r="O138" s="121"/>
      <c r="P138" s="121"/>
      <c r="Q138" s="121"/>
      <c r="R138" s="100"/>
      <c r="S138" s="100"/>
      <c r="T138" s="100"/>
      <c r="U138" s="100"/>
      <c r="V138" s="100"/>
      <c r="W138" s="100"/>
      <c r="X138" s="100"/>
      <c r="Y138" s="100"/>
      <c r="Z138" s="100"/>
    </row>
    <row r="139" spans="1:26" ht="19.899999999999999" customHeight="1" x14ac:dyDescent="0.25">
      <c r="A139" s="100"/>
      <c r="B139" s="120"/>
      <c r="C139" s="121"/>
      <c r="D139" s="121"/>
      <c r="E139" s="121"/>
      <c r="F139" s="121"/>
      <c r="G139" s="121"/>
      <c r="H139" s="121"/>
      <c r="I139" s="121"/>
      <c r="J139" s="121"/>
      <c r="K139" s="121"/>
      <c r="L139" s="121"/>
      <c r="M139" s="121"/>
      <c r="N139" s="121"/>
      <c r="O139" s="121"/>
      <c r="P139" s="121"/>
      <c r="Q139" s="121"/>
      <c r="R139" s="100"/>
      <c r="S139" s="100"/>
      <c r="T139" s="100"/>
      <c r="U139" s="100"/>
      <c r="V139" s="100"/>
      <c r="W139" s="100"/>
      <c r="X139" s="100"/>
      <c r="Y139" s="100"/>
      <c r="Z139" s="100"/>
    </row>
    <row r="140" spans="1:26" ht="19.899999999999999" customHeight="1" x14ac:dyDescent="0.25">
      <c r="A140" s="100"/>
      <c r="B140" s="120"/>
      <c r="C140" s="121"/>
      <c r="D140" s="121"/>
      <c r="E140" s="121"/>
      <c r="F140" s="121"/>
      <c r="G140" s="121"/>
      <c r="H140" s="121"/>
      <c r="I140" s="121"/>
      <c r="J140" s="121"/>
      <c r="K140" s="121"/>
      <c r="L140" s="121"/>
      <c r="M140" s="121"/>
      <c r="N140" s="121"/>
      <c r="O140" s="121"/>
      <c r="P140" s="121"/>
      <c r="Q140" s="121"/>
      <c r="R140" s="100"/>
      <c r="S140" s="100"/>
      <c r="T140" s="100"/>
      <c r="U140" s="100"/>
      <c r="V140" s="100"/>
      <c r="W140" s="100"/>
      <c r="X140" s="100"/>
      <c r="Y140" s="100"/>
      <c r="Z140" s="100"/>
    </row>
    <row r="141" spans="1:26" ht="19.899999999999999" customHeight="1" x14ac:dyDescent="0.25">
      <c r="A141" s="100"/>
      <c r="B141" s="120"/>
      <c r="C141" s="121"/>
      <c r="D141" s="121"/>
      <c r="E141" s="121"/>
      <c r="F141" s="121"/>
      <c r="G141" s="121"/>
      <c r="H141" s="121"/>
      <c r="I141" s="121"/>
      <c r="J141" s="121"/>
      <c r="K141" s="121"/>
      <c r="L141" s="121"/>
      <c r="M141" s="121"/>
      <c r="N141" s="121"/>
      <c r="O141" s="121"/>
      <c r="P141" s="121"/>
      <c r="Q141" s="121"/>
      <c r="R141" s="100"/>
      <c r="S141" s="100"/>
      <c r="T141" s="100"/>
      <c r="U141" s="100"/>
      <c r="V141" s="100"/>
      <c r="W141" s="100"/>
      <c r="X141" s="100"/>
      <c r="Y141" s="100"/>
      <c r="Z141" s="100"/>
    </row>
    <row r="142" spans="1:26" ht="19.899999999999999" customHeight="1" x14ac:dyDescent="0.25">
      <c r="A142" s="100"/>
      <c r="B142" s="120"/>
      <c r="C142" s="121"/>
      <c r="D142" s="121"/>
      <c r="E142" s="121"/>
      <c r="F142" s="121"/>
      <c r="G142" s="121"/>
      <c r="H142" s="121"/>
      <c r="I142" s="121"/>
      <c r="J142" s="121"/>
      <c r="K142" s="121"/>
      <c r="L142" s="121"/>
      <c r="M142" s="121"/>
      <c r="N142" s="121"/>
      <c r="O142" s="121"/>
      <c r="P142" s="121"/>
      <c r="Q142" s="121"/>
      <c r="R142" s="100"/>
      <c r="S142" s="100"/>
      <c r="T142" s="100"/>
      <c r="U142" s="100"/>
      <c r="V142" s="100"/>
      <c r="W142" s="100"/>
      <c r="X142" s="100"/>
      <c r="Y142" s="100"/>
      <c r="Z142" s="100"/>
    </row>
    <row r="143" spans="1:26" ht="19.899999999999999" customHeight="1" x14ac:dyDescent="0.25">
      <c r="A143" s="100"/>
      <c r="B143" s="120"/>
      <c r="C143" s="121"/>
      <c r="D143" s="121"/>
      <c r="E143" s="121"/>
      <c r="F143" s="121"/>
      <c r="G143" s="121"/>
      <c r="H143" s="121"/>
      <c r="I143" s="121"/>
      <c r="J143" s="121"/>
      <c r="K143" s="121"/>
      <c r="L143" s="121"/>
      <c r="M143" s="121"/>
      <c r="N143" s="121"/>
      <c r="O143" s="121"/>
      <c r="P143" s="121"/>
      <c r="Q143" s="121"/>
      <c r="R143" s="100"/>
      <c r="S143" s="100"/>
      <c r="T143" s="100"/>
      <c r="U143" s="100"/>
      <c r="V143" s="100"/>
      <c r="W143" s="100"/>
      <c r="X143" s="100"/>
      <c r="Y143" s="100"/>
      <c r="Z143" s="100"/>
    </row>
    <row r="144" spans="1:26" ht="19.899999999999999" customHeight="1" x14ac:dyDescent="0.25">
      <c r="A144" s="100"/>
      <c r="B144" s="120"/>
      <c r="C144" s="121"/>
      <c r="D144" s="121"/>
      <c r="E144" s="121"/>
      <c r="F144" s="121"/>
      <c r="G144" s="121"/>
      <c r="H144" s="121"/>
      <c r="I144" s="121"/>
      <c r="J144" s="121"/>
      <c r="K144" s="121"/>
      <c r="L144" s="121"/>
      <c r="M144" s="121"/>
      <c r="N144" s="121"/>
      <c r="O144" s="121"/>
      <c r="P144" s="121"/>
      <c r="Q144" s="121"/>
      <c r="R144" s="100"/>
      <c r="S144" s="100"/>
      <c r="T144" s="100"/>
      <c r="U144" s="100"/>
      <c r="V144" s="100"/>
      <c r="W144" s="100"/>
      <c r="X144" s="100"/>
      <c r="Y144" s="100"/>
      <c r="Z144" s="100"/>
    </row>
    <row r="145" spans="1:26" ht="19.899999999999999" customHeight="1" x14ac:dyDescent="0.25">
      <c r="A145" s="100"/>
      <c r="B145" s="120"/>
      <c r="C145" s="121"/>
      <c r="D145" s="121"/>
      <c r="E145" s="121"/>
      <c r="F145" s="121"/>
      <c r="G145" s="121"/>
      <c r="H145" s="121"/>
      <c r="I145" s="121"/>
      <c r="J145" s="121"/>
      <c r="K145" s="121"/>
      <c r="L145" s="121"/>
      <c r="M145" s="121"/>
      <c r="N145" s="121"/>
      <c r="O145" s="121"/>
      <c r="P145" s="121"/>
      <c r="Q145" s="121"/>
      <c r="R145" s="100"/>
      <c r="S145" s="100"/>
      <c r="T145" s="100"/>
      <c r="U145" s="100"/>
      <c r="V145" s="100"/>
      <c r="W145" s="100"/>
      <c r="X145" s="100"/>
      <c r="Y145" s="100"/>
      <c r="Z145" s="100"/>
    </row>
    <row r="146" spans="1:26" ht="19.899999999999999" customHeight="1" x14ac:dyDescent="0.25">
      <c r="A146" s="100"/>
      <c r="B146" s="120"/>
      <c r="C146" s="121"/>
      <c r="D146" s="121"/>
      <c r="E146" s="121"/>
      <c r="F146" s="121"/>
      <c r="G146" s="121"/>
      <c r="H146" s="121"/>
      <c r="I146" s="121"/>
      <c r="J146" s="121"/>
      <c r="K146" s="121"/>
      <c r="L146" s="121"/>
      <c r="M146" s="121"/>
      <c r="N146" s="121"/>
      <c r="O146" s="121"/>
      <c r="P146" s="121"/>
      <c r="Q146" s="121"/>
      <c r="R146" s="100"/>
      <c r="S146" s="100"/>
      <c r="T146" s="100"/>
      <c r="U146" s="100"/>
      <c r="V146" s="100"/>
      <c r="W146" s="100"/>
      <c r="X146" s="100"/>
      <c r="Y146" s="100"/>
      <c r="Z146" s="100"/>
    </row>
    <row r="147" spans="1:26" ht="19.899999999999999" customHeight="1" x14ac:dyDescent="0.25">
      <c r="A147" s="100"/>
      <c r="B147" s="120"/>
      <c r="C147" s="121"/>
      <c r="D147" s="121"/>
      <c r="E147" s="121"/>
      <c r="F147" s="121"/>
      <c r="G147" s="121"/>
      <c r="H147" s="121"/>
      <c r="I147" s="121"/>
      <c r="J147" s="121"/>
      <c r="K147" s="121"/>
      <c r="L147" s="121"/>
      <c r="M147" s="121"/>
      <c r="N147" s="121"/>
      <c r="O147" s="121"/>
      <c r="P147" s="121"/>
      <c r="Q147" s="121"/>
      <c r="R147" s="100"/>
      <c r="S147" s="100"/>
      <c r="T147" s="100"/>
      <c r="U147" s="100"/>
      <c r="V147" s="100"/>
      <c r="W147" s="100"/>
      <c r="X147" s="100"/>
      <c r="Y147" s="100"/>
      <c r="Z147" s="100"/>
    </row>
    <row r="148" spans="1:26" ht="19.899999999999999" customHeight="1" x14ac:dyDescent="0.25">
      <c r="A148" s="100"/>
      <c r="B148" s="120"/>
      <c r="C148" s="121"/>
      <c r="D148" s="121"/>
      <c r="E148" s="121"/>
      <c r="F148" s="121"/>
      <c r="G148" s="121"/>
      <c r="H148" s="121"/>
      <c r="I148" s="121"/>
      <c r="J148" s="121"/>
      <c r="K148" s="121"/>
      <c r="L148" s="121"/>
      <c r="M148" s="121"/>
      <c r="N148" s="121"/>
      <c r="O148" s="121"/>
      <c r="P148" s="121"/>
      <c r="Q148" s="121"/>
      <c r="R148" s="100"/>
      <c r="S148" s="100"/>
      <c r="T148" s="100"/>
      <c r="U148" s="100"/>
      <c r="V148" s="100"/>
      <c r="W148" s="100"/>
      <c r="X148" s="100"/>
      <c r="Y148" s="100"/>
      <c r="Z148" s="100"/>
    </row>
    <row r="149" spans="1:26" ht="19.899999999999999" customHeight="1" x14ac:dyDescent="0.25">
      <c r="A149" s="100"/>
      <c r="B149" s="120"/>
      <c r="C149" s="121"/>
      <c r="D149" s="121"/>
      <c r="E149" s="121"/>
      <c r="F149" s="121"/>
      <c r="G149" s="121"/>
      <c r="H149" s="121"/>
      <c r="I149" s="121"/>
      <c r="J149" s="121"/>
      <c r="K149" s="121"/>
      <c r="L149" s="121"/>
      <c r="M149" s="121"/>
      <c r="N149" s="121"/>
      <c r="O149" s="121"/>
      <c r="P149" s="121"/>
      <c r="Q149" s="121"/>
      <c r="R149" s="100"/>
      <c r="S149" s="100"/>
      <c r="T149" s="100"/>
      <c r="U149" s="100"/>
      <c r="V149" s="100"/>
      <c r="W149" s="100"/>
      <c r="X149" s="100"/>
      <c r="Y149" s="100"/>
      <c r="Z149" s="100"/>
    </row>
    <row r="150" spans="1:26" ht="19.899999999999999" customHeight="1" x14ac:dyDescent="0.25">
      <c r="A150" s="100"/>
      <c r="B150" s="120"/>
      <c r="C150" s="121"/>
      <c r="D150" s="121"/>
      <c r="E150" s="121"/>
      <c r="F150" s="121"/>
      <c r="G150" s="121"/>
      <c r="H150" s="121"/>
      <c r="I150" s="121"/>
      <c r="J150" s="121"/>
      <c r="K150" s="121"/>
      <c r="L150" s="121"/>
      <c r="M150" s="121"/>
      <c r="N150" s="121"/>
      <c r="O150" s="121"/>
      <c r="P150" s="121"/>
      <c r="Q150" s="121"/>
      <c r="R150" s="100"/>
      <c r="S150" s="100"/>
      <c r="T150" s="100"/>
      <c r="U150" s="100"/>
      <c r="V150" s="100"/>
      <c r="W150" s="100"/>
      <c r="X150" s="100"/>
      <c r="Y150" s="100"/>
      <c r="Z150" s="100"/>
    </row>
    <row r="151" spans="1:26" ht="19.899999999999999" customHeight="1" x14ac:dyDescent="0.25">
      <c r="A151" s="100"/>
      <c r="B151" s="120"/>
      <c r="C151" s="121"/>
      <c r="D151" s="121"/>
      <c r="E151" s="121"/>
      <c r="F151" s="121"/>
      <c r="G151" s="121"/>
      <c r="H151" s="121"/>
      <c r="I151" s="121"/>
      <c r="J151" s="121"/>
      <c r="K151" s="121"/>
      <c r="L151" s="121"/>
      <c r="M151" s="121"/>
      <c r="N151" s="121"/>
      <c r="O151" s="121"/>
      <c r="P151" s="121"/>
      <c r="Q151" s="121"/>
      <c r="R151" s="100"/>
      <c r="S151" s="100"/>
      <c r="T151" s="100"/>
      <c r="U151" s="100"/>
      <c r="V151" s="100"/>
      <c r="W151" s="100"/>
      <c r="X151" s="100"/>
      <c r="Y151" s="100"/>
      <c r="Z151" s="100"/>
    </row>
    <row r="152" spans="1:26" ht="19.899999999999999" customHeight="1" x14ac:dyDescent="0.25">
      <c r="A152" s="100"/>
      <c r="B152" s="120"/>
      <c r="C152" s="121"/>
      <c r="D152" s="121"/>
      <c r="E152" s="121"/>
      <c r="F152" s="121"/>
      <c r="G152" s="121"/>
      <c r="H152" s="121"/>
      <c r="I152" s="121"/>
      <c r="J152" s="121"/>
      <c r="K152" s="121"/>
      <c r="L152" s="121"/>
      <c r="M152" s="121"/>
      <c r="N152" s="121"/>
      <c r="O152" s="121"/>
      <c r="P152" s="121"/>
      <c r="Q152" s="121"/>
      <c r="R152" s="100"/>
      <c r="S152" s="100"/>
      <c r="T152" s="100"/>
      <c r="U152" s="100"/>
      <c r="V152" s="100"/>
      <c r="W152" s="100"/>
      <c r="X152" s="100"/>
      <c r="Y152" s="100"/>
      <c r="Z152" s="100"/>
    </row>
    <row r="153" spans="1:26" ht="19.899999999999999" customHeight="1" x14ac:dyDescent="0.25">
      <c r="A153" s="100"/>
      <c r="B153" s="120"/>
      <c r="C153" s="121"/>
      <c r="D153" s="121"/>
      <c r="E153" s="121"/>
      <c r="F153" s="121"/>
      <c r="G153" s="121"/>
      <c r="H153" s="121"/>
      <c r="I153" s="121"/>
      <c r="J153" s="121"/>
      <c r="K153" s="121"/>
      <c r="L153" s="121"/>
      <c r="M153" s="121"/>
      <c r="N153" s="121"/>
      <c r="O153" s="121"/>
      <c r="P153" s="121"/>
      <c r="Q153" s="121"/>
      <c r="R153" s="100"/>
      <c r="S153" s="100"/>
      <c r="T153" s="100"/>
      <c r="U153" s="100"/>
      <c r="V153" s="100"/>
      <c r="W153" s="100"/>
      <c r="X153" s="100"/>
      <c r="Y153" s="100"/>
      <c r="Z153" s="100"/>
    </row>
    <row r="154" spans="1:26" ht="19.899999999999999" customHeight="1" x14ac:dyDescent="0.25">
      <c r="A154" s="100"/>
      <c r="B154" s="120"/>
      <c r="C154" s="121"/>
      <c r="D154" s="121"/>
      <c r="E154" s="121"/>
      <c r="F154" s="121"/>
      <c r="G154" s="121"/>
      <c r="H154" s="121"/>
      <c r="I154" s="121"/>
      <c r="J154" s="121"/>
      <c r="K154" s="121"/>
      <c r="L154" s="121"/>
      <c r="M154" s="121"/>
      <c r="N154" s="121"/>
      <c r="O154" s="121"/>
      <c r="P154" s="121"/>
      <c r="Q154" s="121"/>
      <c r="R154" s="100"/>
      <c r="S154" s="100"/>
      <c r="T154" s="100"/>
      <c r="U154" s="100"/>
      <c r="V154" s="100"/>
      <c r="W154" s="100"/>
      <c r="X154" s="100"/>
      <c r="Y154" s="100"/>
      <c r="Z154" s="100"/>
    </row>
    <row r="155" spans="1:26" ht="19.899999999999999" customHeight="1" x14ac:dyDescent="0.25">
      <c r="A155" s="100"/>
      <c r="B155" s="120"/>
      <c r="C155" s="121"/>
      <c r="D155" s="121"/>
      <c r="E155" s="121"/>
      <c r="F155" s="121"/>
      <c r="G155" s="121"/>
      <c r="H155" s="121"/>
      <c r="I155" s="121"/>
      <c r="J155" s="121"/>
      <c r="K155" s="121"/>
      <c r="L155" s="121"/>
      <c r="M155" s="121"/>
      <c r="N155" s="121"/>
      <c r="O155" s="121"/>
      <c r="P155" s="121"/>
      <c r="Q155" s="121"/>
      <c r="R155" s="100"/>
      <c r="S155" s="100"/>
      <c r="T155" s="100"/>
      <c r="U155" s="100"/>
      <c r="V155" s="100"/>
      <c r="W155" s="100"/>
      <c r="X155" s="100"/>
      <c r="Y155" s="100"/>
      <c r="Z155" s="100"/>
    </row>
    <row r="156" spans="1:26" ht="19.899999999999999" customHeight="1" x14ac:dyDescent="0.25">
      <c r="A156" s="100"/>
      <c r="B156" s="120"/>
      <c r="C156" s="121"/>
      <c r="D156" s="121"/>
      <c r="E156" s="121"/>
      <c r="F156" s="121"/>
      <c r="G156" s="121"/>
      <c r="H156" s="121"/>
      <c r="I156" s="121"/>
      <c r="J156" s="121"/>
      <c r="K156" s="121"/>
      <c r="L156" s="121"/>
      <c r="M156" s="121"/>
      <c r="N156" s="121"/>
      <c r="O156" s="121"/>
      <c r="P156" s="121"/>
      <c r="Q156" s="121"/>
      <c r="R156" s="100"/>
      <c r="S156" s="100"/>
      <c r="T156" s="100"/>
      <c r="U156" s="100"/>
      <c r="V156" s="100"/>
      <c r="W156" s="100"/>
      <c r="X156" s="100"/>
      <c r="Y156" s="100"/>
      <c r="Z156" s="100"/>
    </row>
    <row r="157" spans="1:26" ht="19.899999999999999" customHeight="1" x14ac:dyDescent="0.25">
      <c r="A157" s="100"/>
      <c r="B157" s="120"/>
      <c r="C157" s="121"/>
      <c r="D157" s="121"/>
      <c r="E157" s="121"/>
      <c r="F157" s="121"/>
      <c r="G157" s="121"/>
      <c r="H157" s="121"/>
      <c r="I157" s="121"/>
      <c r="J157" s="121"/>
      <c r="K157" s="121"/>
      <c r="L157" s="121"/>
      <c r="M157" s="121"/>
      <c r="N157" s="121"/>
      <c r="O157" s="121"/>
      <c r="P157" s="121"/>
      <c r="Q157" s="121"/>
      <c r="R157" s="100"/>
      <c r="S157" s="100"/>
      <c r="T157" s="100"/>
      <c r="U157" s="100"/>
      <c r="V157" s="100"/>
      <c r="W157" s="100"/>
      <c r="X157" s="100"/>
      <c r="Y157" s="100"/>
      <c r="Z157" s="100"/>
    </row>
    <row r="158" spans="1:26" ht="19.899999999999999" customHeight="1" x14ac:dyDescent="0.25">
      <c r="A158" s="100"/>
      <c r="B158" s="120"/>
      <c r="C158" s="121"/>
      <c r="D158" s="121"/>
      <c r="E158" s="121"/>
      <c r="F158" s="121"/>
      <c r="G158" s="121"/>
      <c r="H158" s="121"/>
      <c r="I158" s="121"/>
      <c r="J158" s="121"/>
      <c r="K158" s="121"/>
      <c r="L158" s="121"/>
      <c r="M158" s="121"/>
      <c r="N158" s="121"/>
      <c r="O158" s="121"/>
      <c r="P158" s="121"/>
      <c r="Q158" s="121"/>
      <c r="R158" s="100"/>
      <c r="S158" s="100"/>
      <c r="T158" s="100"/>
      <c r="U158" s="100"/>
      <c r="V158" s="100"/>
      <c r="W158" s="100"/>
      <c r="X158" s="100"/>
      <c r="Y158" s="100"/>
      <c r="Z158" s="100"/>
    </row>
    <row r="159" spans="1:26" ht="19.899999999999999" customHeight="1" x14ac:dyDescent="0.25">
      <c r="A159" s="100"/>
      <c r="B159" s="120"/>
      <c r="C159" s="121"/>
      <c r="D159" s="121"/>
      <c r="E159" s="121"/>
      <c r="F159" s="121"/>
      <c r="G159" s="121"/>
      <c r="H159" s="121"/>
      <c r="I159" s="121"/>
      <c r="J159" s="121"/>
      <c r="K159" s="121"/>
      <c r="L159" s="121"/>
      <c r="M159" s="121"/>
      <c r="N159" s="121"/>
      <c r="O159" s="121"/>
      <c r="P159" s="121"/>
      <c r="Q159" s="121"/>
      <c r="R159" s="100"/>
      <c r="S159" s="100"/>
      <c r="T159" s="100"/>
      <c r="U159" s="100"/>
      <c r="V159" s="100"/>
      <c r="W159" s="100"/>
      <c r="X159" s="100"/>
      <c r="Y159" s="100"/>
      <c r="Z159" s="100"/>
    </row>
    <row r="160" spans="1:26" ht="19.899999999999999" customHeight="1" x14ac:dyDescent="0.25">
      <c r="A160" s="100"/>
      <c r="B160" s="120"/>
      <c r="C160" s="121"/>
      <c r="D160" s="121"/>
      <c r="E160" s="121"/>
      <c r="F160" s="121"/>
      <c r="G160" s="121"/>
      <c r="H160" s="121"/>
      <c r="I160" s="121"/>
      <c r="J160" s="121"/>
      <c r="K160" s="121"/>
      <c r="L160" s="121"/>
      <c r="M160" s="121"/>
      <c r="N160" s="121"/>
      <c r="O160" s="121"/>
      <c r="P160" s="121"/>
      <c r="Q160" s="121"/>
      <c r="R160" s="100"/>
      <c r="S160" s="100"/>
      <c r="T160" s="100"/>
      <c r="U160" s="100"/>
      <c r="V160" s="100"/>
      <c r="W160" s="100"/>
      <c r="X160" s="100"/>
      <c r="Y160" s="100"/>
      <c r="Z160" s="100"/>
    </row>
    <row r="161" spans="1:26" ht="19.899999999999999" customHeight="1" x14ac:dyDescent="0.25">
      <c r="A161" s="100"/>
      <c r="B161" s="120"/>
      <c r="C161" s="121"/>
      <c r="D161" s="121"/>
      <c r="E161" s="121"/>
      <c r="F161" s="121"/>
      <c r="G161" s="121"/>
      <c r="H161" s="121"/>
      <c r="I161" s="121"/>
      <c r="J161" s="121"/>
      <c r="K161" s="121"/>
      <c r="L161" s="121"/>
      <c r="M161" s="121"/>
      <c r="N161" s="121"/>
      <c r="O161" s="121"/>
      <c r="P161" s="121"/>
      <c r="Q161" s="121"/>
      <c r="R161" s="100"/>
      <c r="S161" s="100"/>
      <c r="T161" s="100"/>
      <c r="U161" s="100"/>
      <c r="V161" s="100"/>
      <c r="W161" s="100"/>
      <c r="X161" s="100"/>
      <c r="Y161" s="100"/>
      <c r="Z161" s="100"/>
    </row>
    <row r="162" spans="1:26" ht="19.899999999999999" customHeight="1" x14ac:dyDescent="0.25">
      <c r="A162" s="100"/>
      <c r="B162" s="120"/>
      <c r="C162" s="121"/>
      <c r="D162" s="121"/>
      <c r="E162" s="121"/>
      <c r="F162" s="121"/>
      <c r="G162" s="121"/>
      <c r="H162" s="121"/>
      <c r="I162" s="121"/>
      <c r="J162" s="121"/>
      <c r="K162" s="121"/>
      <c r="L162" s="121"/>
      <c r="M162" s="121"/>
      <c r="N162" s="121"/>
      <c r="O162" s="121"/>
      <c r="P162" s="121"/>
      <c r="Q162" s="121"/>
      <c r="R162" s="100"/>
      <c r="S162" s="100"/>
      <c r="T162" s="100"/>
      <c r="U162" s="100"/>
      <c r="V162" s="100"/>
      <c r="W162" s="100"/>
      <c r="X162" s="100"/>
      <c r="Y162" s="100"/>
      <c r="Z162" s="100"/>
    </row>
    <row r="163" spans="1:26" ht="19.899999999999999" customHeight="1" x14ac:dyDescent="0.25">
      <c r="A163" s="100"/>
      <c r="B163" s="120"/>
      <c r="C163" s="121"/>
      <c r="D163" s="121"/>
      <c r="E163" s="121"/>
      <c r="F163" s="121"/>
      <c r="G163" s="121"/>
      <c r="H163" s="121"/>
      <c r="I163" s="121"/>
      <c r="J163" s="121"/>
      <c r="K163" s="121"/>
      <c r="L163" s="121"/>
      <c r="M163" s="121"/>
      <c r="N163" s="121"/>
      <c r="O163" s="121"/>
      <c r="P163" s="121"/>
      <c r="Q163" s="121"/>
      <c r="R163" s="100"/>
      <c r="S163" s="100"/>
      <c r="T163" s="100"/>
      <c r="U163" s="100"/>
      <c r="V163" s="100"/>
      <c r="W163" s="100"/>
      <c r="X163" s="100"/>
      <c r="Y163" s="100"/>
      <c r="Z163" s="100"/>
    </row>
    <row r="164" spans="1:26" ht="19.899999999999999" customHeight="1" x14ac:dyDescent="0.25">
      <c r="A164" s="100"/>
      <c r="B164" s="120"/>
      <c r="C164" s="121"/>
      <c r="D164" s="121"/>
      <c r="E164" s="121"/>
      <c r="F164" s="121"/>
      <c r="G164" s="121"/>
      <c r="H164" s="121"/>
      <c r="I164" s="121"/>
      <c r="J164" s="121"/>
      <c r="K164" s="121"/>
      <c r="L164" s="121"/>
      <c r="M164" s="121"/>
      <c r="N164" s="121"/>
      <c r="O164" s="121"/>
      <c r="P164" s="121"/>
      <c r="Q164" s="121"/>
      <c r="R164" s="100"/>
      <c r="S164" s="100"/>
      <c r="T164" s="100"/>
      <c r="U164" s="100"/>
      <c r="V164" s="100"/>
      <c r="W164" s="100"/>
      <c r="X164" s="100"/>
      <c r="Y164" s="100"/>
      <c r="Z164" s="100"/>
    </row>
    <row r="165" spans="1:26" ht="19.899999999999999" customHeight="1" x14ac:dyDescent="0.25">
      <c r="A165" s="100"/>
      <c r="B165" s="120"/>
      <c r="C165" s="121"/>
      <c r="D165" s="121"/>
      <c r="E165" s="121"/>
      <c r="F165" s="121"/>
      <c r="G165" s="121"/>
      <c r="H165" s="121"/>
      <c r="I165" s="121"/>
      <c r="J165" s="121"/>
      <c r="K165" s="121"/>
      <c r="L165" s="121"/>
      <c r="M165" s="121"/>
      <c r="N165" s="121"/>
      <c r="O165" s="121"/>
      <c r="P165" s="121"/>
      <c r="Q165" s="121"/>
      <c r="R165" s="100"/>
      <c r="S165" s="100"/>
      <c r="T165" s="100"/>
      <c r="U165" s="100"/>
      <c r="V165" s="100"/>
      <c r="W165" s="100"/>
      <c r="X165" s="100"/>
      <c r="Y165" s="100"/>
      <c r="Z165" s="100"/>
    </row>
    <row r="166" spans="1:26" ht="19.899999999999999" customHeight="1" x14ac:dyDescent="0.25">
      <c r="A166" s="100"/>
      <c r="B166" s="120"/>
      <c r="C166" s="121"/>
      <c r="D166" s="121"/>
      <c r="E166" s="121"/>
      <c r="F166" s="121"/>
      <c r="G166" s="121"/>
      <c r="H166" s="121"/>
      <c r="I166" s="121"/>
      <c r="J166" s="121"/>
      <c r="K166" s="121"/>
      <c r="L166" s="121"/>
      <c r="M166" s="121"/>
      <c r="N166" s="121"/>
      <c r="O166" s="121"/>
      <c r="P166" s="121"/>
      <c r="Q166" s="121"/>
      <c r="R166" s="100"/>
      <c r="S166" s="100"/>
      <c r="T166" s="100"/>
      <c r="U166" s="100"/>
      <c r="V166" s="100"/>
      <c r="W166" s="100"/>
      <c r="X166" s="100"/>
      <c r="Y166" s="100"/>
      <c r="Z166" s="100"/>
    </row>
    <row r="167" spans="1:26" ht="19.899999999999999" customHeight="1" x14ac:dyDescent="0.25">
      <c r="A167" s="100"/>
      <c r="B167" s="120"/>
      <c r="C167" s="121"/>
      <c r="D167" s="121"/>
      <c r="E167" s="121"/>
      <c r="F167" s="121"/>
      <c r="G167" s="121"/>
      <c r="H167" s="121"/>
      <c r="I167" s="121"/>
      <c r="J167" s="121"/>
      <c r="K167" s="121"/>
      <c r="L167" s="121"/>
      <c r="M167" s="121"/>
      <c r="N167" s="121"/>
      <c r="O167" s="121"/>
      <c r="P167" s="121"/>
      <c r="Q167" s="121"/>
      <c r="R167" s="100"/>
      <c r="S167" s="100"/>
      <c r="T167" s="100"/>
      <c r="U167" s="100"/>
      <c r="V167" s="100"/>
      <c r="W167" s="100"/>
      <c r="X167" s="100"/>
      <c r="Y167" s="100"/>
      <c r="Z167" s="100"/>
    </row>
    <row r="168" spans="1:26" ht="19.899999999999999" customHeight="1" x14ac:dyDescent="0.25">
      <c r="A168" s="100"/>
      <c r="B168" s="120"/>
      <c r="C168" s="121"/>
      <c r="D168" s="121"/>
      <c r="E168" s="121"/>
      <c r="F168" s="121"/>
      <c r="G168" s="121"/>
      <c r="H168" s="121"/>
      <c r="I168" s="121"/>
      <c r="J168" s="121"/>
      <c r="K168" s="121"/>
      <c r="L168" s="121"/>
      <c r="M168" s="121"/>
      <c r="N168" s="121"/>
      <c r="O168" s="121"/>
      <c r="P168" s="121"/>
      <c r="Q168" s="121"/>
      <c r="R168" s="100"/>
      <c r="S168" s="100"/>
      <c r="T168" s="100"/>
      <c r="U168" s="100"/>
      <c r="V168" s="100"/>
      <c r="W168" s="100"/>
      <c r="X168" s="100"/>
      <c r="Y168" s="100"/>
      <c r="Z168" s="100"/>
    </row>
    <row r="169" spans="1:26" ht="19.899999999999999" customHeight="1" x14ac:dyDescent="0.25">
      <c r="A169" s="100"/>
      <c r="B169" s="120"/>
      <c r="C169" s="121"/>
      <c r="D169" s="121"/>
      <c r="E169" s="121"/>
      <c r="F169" s="121"/>
      <c r="G169" s="121"/>
      <c r="H169" s="121"/>
      <c r="I169" s="121"/>
      <c r="J169" s="121"/>
      <c r="K169" s="121"/>
      <c r="L169" s="121"/>
      <c r="M169" s="121"/>
      <c r="N169" s="121"/>
      <c r="O169" s="121"/>
      <c r="P169" s="121"/>
      <c r="Q169" s="121"/>
      <c r="R169" s="100"/>
      <c r="S169" s="100"/>
      <c r="T169" s="100"/>
      <c r="U169" s="100"/>
      <c r="V169" s="100"/>
      <c r="W169" s="100"/>
      <c r="X169" s="100"/>
      <c r="Y169" s="100"/>
      <c r="Z169" s="100"/>
    </row>
    <row r="170" spans="1:26" ht="19.899999999999999" customHeight="1" x14ac:dyDescent="0.25">
      <c r="A170" s="100"/>
      <c r="B170" s="120"/>
      <c r="C170" s="121"/>
      <c r="D170" s="121"/>
      <c r="E170" s="121"/>
      <c r="F170" s="121"/>
      <c r="G170" s="121"/>
      <c r="H170" s="121"/>
      <c r="I170" s="121"/>
      <c r="J170" s="121"/>
      <c r="K170" s="121"/>
      <c r="L170" s="121"/>
      <c r="M170" s="121"/>
      <c r="N170" s="121"/>
      <c r="O170" s="121"/>
      <c r="P170" s="121"/>
      <c r="Q170" s="121"/>
      <c r="R170" s="100"/>
      <c r="S170" s="100"/>
      <c r="T170" s="100"/>
      <c r="U170" s="100"/>
      <c r="V170" s="100"/>
      <c r="W170" s="100"/>
      <c r="X170" s="100"/>
      <c r="Y170" s="100"/>
      <c r="Z170" s="100"/>
    </row>
    <row r="171" spans="1:26" ht="19.899999999999999" customHeight="1" x14ac:dyDescent="0.25">
      <c r="A171" s="100"/>
      <c r="B171" s="120"/>
      <c r="C171" s="121"/>
      <c r="D171" s="121"/>
      <c r="E171" s="121"/>
      <c r="F171" s="121"/>
      <c r="G171" s="121"/>
      <c r="H171" s="121"/>
      <c r="I171" s="121"/>
      <c r="J171" s="121"/>
      <c r="K171" s="121"/>
      <c r="L171" s="121"/>
      <c r="M171" s="121"/>
      <c r="N171" s="121"/>
      <c r="O171" s="121"/>
      <c r="P171" s="121"/>
      <c r="Q171" s="121"/>
      <c r="R171" s="100"/>
      <c r="S171" s="100"/>
      <c r="T171" s="100"/>
      <c r="U171" s="100"/>
      <c r="V171" s="100"/>
      <c r="W171" s="100"/>
      <c r="X171" s="100"/>
      <c r="Y171" s="100"/>
      <c r="Z171" s="100"/>
    </row>
    <row r="172" spans="1:26" ht="19.899999999999999" customHeight="1" x14ac:dyDescent="0.25">
      <c r="A172" s="100"/>
      <c r="B172" s="120"/>
      <c r="C172" s="121"/>
      <c r="D172" s="121"/>
      <c r="E172" s="121"/>
      <c r="F172" s="121"/>
      <c r="G172" s="121"/>
      <c r="H172" s="121"/>
      <c r="I172" s="121"/>
      <c r="J172" s="121"/>
      <c r="K172" s="121"/>
      <c r="L172" s="121"/>
      <c r="M172" s="121"/>
      <c r="N172" s="121"/>
      <c r="O172" s="121"/>
      <c r="P172" s="121"/>
      <c r="Q172" s="121"/>
      <c r="R172" s="100"/>
      <c r="S172" s="100"/>
      <c r="T172" s="100"/>
      <c r="U172" s="100"/>
      <c r="V172" s="100"/>
      <c r="W172" s="100"/>
      <c r="X172" s="100"/>
      <c r="Y172" s="100"/>
      <c r="Z172" s="100"/>
    </row>
    <row r="173" spans="1:26" ht="19.899999999999999" customHeight="1" x14ac:dyDescent="0.25">
      <c r="A173" s="100"/>
      <c r="B173" s="120"/>
      <c r="C173" s="121"/>
      <c r="D173" s="121"/>
      <c r="E173" s="121"/>
      <c r="F173" s="121"/>
      <c r="G173" s="121"/>
      <c r="H173" s="121"/>
      <c r="I173" s="121"/>
      <c r="J173" s="121"/>
      <c r="K173" s="121"/>
      <c r="L173" s="121"/>
      <c r="M173" s="121"/>
      <c r="N173" s="121"/>
      <c r="O173" s="121"/>
      <c r="P173" s="121"/>
      <c r="Q173" s="121"/>
      <c r="R173" s="100"/>
      <c r="S173" s="100"/>
      <c r="T173" s="100"/>
      <c r="U173" s="100"/>
      <c r="V173" s="100"/>
      <c r="W173" s="100"/>
      <c r="X173" s="100"/>
      <c r="Y173" s="100"/>
      <c r="Z173" s="100"/>
    </row>
    <row r="174" spans="1:26" ht="19.899999999999999" customHeight="1" x14ac:dyDescent="0.25">
      <c r="A174" s="100"/>
      <c r="B174" s="120"/>
      <c r="C174" s="121"/>
      <c r="D174" s="121"/>
      <c r="E174" s="121"/>
      <c r="F174" s="121"/>
      <c r="G174" s="121"/>
      <c r="H174" s="121"/>
      <c r="I174" s="121"/>
      <c r="J174" s="121"/>
      <c r="K174" s="121"/>
      <c r="L174" s="121"/>
      <c r="M174" s="121"/>
      <c r="N174" s="121"/>
      <c r="O174" s="121"/>
      <c r="P174" s="121"/>
      <c r="Q174" s="121"/>
      <c r="R174" s="100"/>
      <c r="S174" s="100"/>
      <c r="T174" s="100"/>
      <c r="U174" s="100"/>
      <c r="V174" s="100"/>
      <c r="W174" s="100"/>
      <c r="X174" s="100"/>
      <c r="Y174" s="100"/>
      <c r="Z174" s="100"/>
    </row>
    <row r="175" spans="1:26" ht="19.899999999999999" customHeight="1" x14ac:dyDescent="0.25">
      <c r="A175" s="100"/>
      <c r="B175" s="120"/>
      <c r="C175" s="121"/>
      <c r="D175" s="121"/>
      <c r="E175" s="121"/>
      <c r="F175" s="121"/>
      <c r="G175" s="121"/>
      <c r="H175" s="121"/>
      <c r="I175" s="121"/>
      <c r="J175" s="121"/>
      <c r="K175" s="121"/>
      <c r="L175" s="121"/>
      <c r="M175" s="121"/>
      <c r="N175" s="121"/>
      <c r="O175" s="121"/>
      <c r="P175" s="121"/>
      <c r="Q175" s="121"/>
      <c r="R175" s="100"/>
      <c r="S175" s="100"/>
      <c r="T175" s="100"/>
      <c r="U175" s="100"/>
      <c r="V175" s="100"/>
      <c r="W175" s="100"/>
      <c r="X175" s="100"/>
      <c r="Y175" s="100"/>
      <c r="Z175" s="100"/>
    </row>
    <row r="176" spans="1:26" ht="19.899999999999999" customHeight="1" x14ac:dyDescent="0.25">
      <c r="A176" s="100"/>
      <c r="B176" s="120"/>
      <c r="C176" s="121"/>
      <c r="D176" s="121"/>
      <c r="E176" s="121"/>
      <c r="F176" s="121"/>
      <c r="G176" s="121"/>
      <c r="H176" s="121"/>
      <c r="I176" s="121"/>
      <c r="J176" s="121"/>
      <c r="K176" s="121"/>
      <c r="L176" s="121"/>
      <c r="M176" s="121"/>
      <c r="N176" s="121"/>
      <c r="O176" s="121"/>
      <c r="P176" s="121"/>
      <c r="Q176" s="121"/>
      <c r="R176" s="100"/>
      <c r="S176" s="100"/>
      <c r="T176" s="100"/>
      <c r="U176" s="100"/>
      <c r="V176" s="100"/>
      <c r="W176" s="100"/>
      <c r="X176" s="100"/>
      <c r="Y176" s="100"/>
      <c r="Z176" s="100"/>
    </row>
    <row r="177" spans="1:26" ht="19.899999999999999" customHeight="1" x14ac:dyDescent="0.25">
      <c r="A177" s="100"/>
      <c r="B177" s="120"/>
      <c r="C177" s="121"/>
      <c r="D177" s="121"/>
      <c r="E177" s="121"/>
      <c r="F177" s="121"/>
      <c r="G177" s="121"/>
      <c r="H177" s="121"/>
      <c r="I177" s="121"/>
      <c r="J177" s="121"/>
      <c r="K177" s="121"/>
      <c r="L177" s="121"/>
      <c r="M177" s="121"/>
      <c r="N177" s="121"/>
      <c r="O177" s="121"/>
      <c r="P177" s="121"/>
      <c r="Q177" s="121"/>
      <c r="R177" s="100"/>
      <c r="S177" s="100"/>
      <c r="T177" s="100"/>
      <c r="U177" s="100"/>
      <c r="V177" s="100"/>
      <c r="W177" s="100"/>
      <c r="X177" s="100"/>
      <c r="Y177" s="100"/>
      <c r="Z177" s="100"/>
    </row>
    <row r="178" spans="1:26" ht="19.899999999999999" customHeight="1" x14ac:dyDescent="0.25">
      <c r="A178" s="100"/>
      <c r="B178" s="120"/>
      <c r="C178" s="121"/>
      <c r="D178" s="121"/>
      <c r="E178" s="121"/>
      <c r="F178" s="121"/>
      <c r="G178" s="121"/>
      <c r="H178" s="121"/>
      <c r="I178" s="121"/>
      <c r="J178" s="121"/>
      <c r="K178" s="121"/>
      <c r="L178" s="121"/>
      <c r="M178" s="121"/>
      <c r="N178" s="121"/>
      <c r="O178" s="121"/>
      <c r="P178" s="121"/>
      <c r="Q178" s="121"/>
      <c r="R178" s="100"/>
      <c r="S178" s="100"/>
      <c r="T178" s="100"/>
      <c r="U178" s="100"/>
      <c r="V178" s="100"/>
      <c r="W178" s="100"/>
      <c r="X178" s="100"/>
      <c r="Y178" s="100"/>
      <c r="Z178" s="100"/>
    </row>
    <row r="179" spans="1:26" ht="19.899999999999999" customHeight="1" x14ac:dyDescent="0.25">
      <c r="A179" s="100"/>
      <c r="B179" s="120"/>
      <c r="C179" s="121"/>
      <c r="D179" s="121"/>
      <c r="E179" s="121"/>
      <c r="F179" s="121"/>
      <c r="G179" s="121"/>
      <c r="H179" s="121"/>
      <c r="I179" s="121"/>
      <c r="J179" s="121"/>
      <c r="K179" s="121"/>
      <c r="L179" s="121"/>
      <c r="M179" s="121"/>
      <c r="N179" s="121"/>
      <c r="O179" s="121"/>
      <c r="P179" s="121"/>
      <c r="Q179" s="121"/>
      <c r="R179" s="100"/>
      <c r="S179" s="100"/>
      <c r="T179" s="100"/>
      <c r="U179" s="100"/>
      <c r="V179" s="100"/>
      <c r="W179" s="100"/>
      <c r="X179" s="100"/>
      <c r="Y179" s="100"/>
      <c r="Z179" s="100"/>
    </row>
    <row r="180" spans="1:26" ht="19.899999999999999" customHeight="1" x14ac:dyDescent="0.25">
      <c r="A180" s="100"/>
      <c r="B180" s="120"/>
      <c r="C180" s="121"/>
      <c r="D180" s="121"/>
      <c r="E180" s="121"/>
      <c r="F180" s="121"/>
      <c r="G180" s="121"/>
      <c r="H180" s="121"/>
      <c r="I180" s="121"/>
      <c r="J180" s="121"/>
      <c r="K180" s="121"/>
      <c r="L180" s="121"/>
      <c r="M180" s="121"/>
      <c r="N180" s="121"/>
      <c r="O180" s="121"/>
      <c r="P180" s="121"/>
      <c r="Q180" s="121"/>
      <c r="R180" s="100"/>
      <c r="S180" s="100"/>
      <c r="T180" s="100"/>
      <c r="U180" s="100"/>
      <c r="V180" s="100"/>
      <c r="W180" s="100"/>
      <c r="X180" s="100"/>
      <c r="Y180" s="100"/>
      <c r="Z180" s="100"/>
    </row>
    <row r="181" spans="1:26" ht="19.899999999999999" customHeight="1" x14ac:dyDescent="0.25">
      <c r="A181" s="100"/>
      <c r="B181" s="120"/>
      <c r="C181" s="121"/>
      <c r="D181" s="121"/>
      <c r="E181" s="121"/>
      <c r="F181" s="121"/>
      <c r="G181" s="121"/>
      <c r="H181" s="121"/>
      <c r="I181" s="121"/>
      <c r="J181" s="121"/>
      <c r="K181" s="121"/>
      <c r="L181" s="121"/>
      <c r="M181" s="121"/>
      <c r="N181" s="121"/>
      <c r="O181" s="121"/>
      <c r="P181" s="121"/>
      <c r="Q181" s="121"/>
      <c r="R181" s="100"/>
      <c r="S181" s="100"/>
      <c r="T181" s="100"/>
      <c r="U181" s="100"/>
      <c r="V181" s="100"/>
      <c r="W181" s="100"/>
      <c r="X181" s="100"/>
      <c r="Y181" s="100"/>
      <c r="Z181" s="100"/>
    </row>
    <row r="182" spans="1:26" ht="19.899999999999999" customHeight="1" x14ac:dyDescent="0.25">
      <c r="A182" s="100"/>
      <c r="B182" s="120"/>
      <c r="C182" s="121"/>
      <c r="D182" s="121"/>
      <c r="E182" s="121"/>
      <c r="F182" s="121"/>
      <c r="G182" s="121"/>
      <c r="H182" s="121"/>
      <c r="I182" s="121"/>
      <c r="J182" s="121"/>
      <c r="K182" s="121"/>
      <c r="L182" s="121"/>
      <c r="M182" s="121"/>
      <c r="N182" s="121"/>
      <c r="O182" s="121"/>
      <c r="P182" s="121"/>
      <c r="Q182" s="121"/>
      <c r="R182" s="100"/>
      <c r="S182" s="100"/>
      <c r="T182" s="100"/>
      <c r="U182" s="100"/>
      <c r="V182" s="100"/>
      <c r="W182" s="100"/>
      <c r="X182" s="100"/>
      <c r="Y182" s="100"/>
      <c r="Z182" s="100"/>
    </row>
    <row r="183" spans="1:26" ht="19.899999999999999" customHeight="1" x14ac:dyDescent="0.25">
      <c r="A183" s="100"/>
      <c r="B183" s="120"/>
      <c r="C183" s="121"/>
      <c r="D183" s="121"/>
      <c r="E183" s="121"/>
      <c r="F183" s="121"/>
      <c r="G183" s="121"/>
      <c r="H183" s="121"/>
      <c r="I183" s="121"/>
      <c r="J183" s="121"/>
      <c r="K183" s="121"/>
      <c r="L183" s="121"/>
      <c r="M183" s="121"/>
      <c r="N183" s="121"/>
      <c r="O183" s="121"/>
      <c r="P183" s="121"/>
      <c r="Q183" s="121"/>
      <c r="R183" s="100"/>
      <c r="S183" s="100"/>
      <c r="T183" s="100"/>
      <c r="U183" s="100"/>
      <c r="V183" s="100"/>
      <c r="W183" s="100"/>
      <c r="X183" s="100"/>
      <c r="Y183" s="100"/>
      <c r="Z183" s="100"/>
    </row>
    <row r="184" spans="1:26" ht="19.899999999999999" customHeight="1" x14ac:dyDescent="0.25">
      <c r="A184" s="100"/>
      <c r="B184" s="120"/>
      <c r="C184" s="121"/>
      <c r="D184" s="121"/>
      <c r="E184" s="121"/>
      <c r="F184" s="121"/>
      <c r="G184" s="121"/>
      <c r="H184" s="121"/>
      <c r="I184" s="121"/>
      <c r="J184" s="121"/>
      <c r="K184" s="121"/>
      <c r="L184" s="121"/>
      <c r="M184" s="121"/>
      <c r="N184" s="121"/>
      <c r="O184" s="121"/>
      <c r="P184" s="121"/>
      <c r="Q184" s="121"/>
      <c r="R184" s="100"/>
      <c r="S184" s="100"/>
      <c r="T184" s="100"/>
      <c r="U184" s="100"/>
      <c r="V184" s="100"/>
      <c r="W184" s="100"/>
      <c r="X184" s="100"/>
      <c r="Y184" s="100"/>
      <c r="Z184" s="100"/>
    </row>
    <row r="185" spans="1:26" ht="19.899999999999999" customHeight="1" x14ac:dyDescent="0.25">
      <c r="A185" s="100"/>
      <c r="B185" s="120"/>
      <c r="C185" s="121"/>
      <c r="D185" s="121"/>
      <c r="E185" s="121"/>
      <c r="F185" s="121"/>
      <c r="G185" s="121"/>
      <c r="H185" s="121"/>
      <c r="I185" s="121"/>
      <c r="J185" s="121"/>
      <c r="K185" s="121"/>
      <c r="L185" s="121"/>
      <c r="M185" s="121"/>
      <c r="N185" s="121"/>
      <c r="O185" s="121"/>
      <c r="P185" s="121"/>
      <c r="Q185" s="121"/>
      <c r="R185" s="100"/>
      <c r="S185" s="100"/>
      <c r="T185" s="100"/>
      <c r="U185" s="100"/>
      <c r="V185" s="100"/>
      <c r="W185" s="100"/>
      <c r="X185" s="100"/>
      <c r="Y185" s="100"/>
      <c r="Z185" s="100"/>
    </row>
    <row r="186" spans="1:26" ht="19.899999999999999" customHeight="1" x14ac:dyDescent="0.25">
      <c r="A186" s="100"/>
      <c r="B186" s="120"/>
      <c r="C186" s="121"/>
      <c r="D186" s="121"/>
      <c r="E186" s="121"/>
      <c r="F186" s="121"/>
      <c r="G186" s="121"/>
      <c r="H186" s="121"/>
      <c r="I186" s="121"/>
      <c r="J186" s="121"/>
      <c r="K186" s="121"/>
      <c r="L186" s="121"/>
      <c r="M186" s="121"/>
      <c r="N186" s="121"/>
      <c r="O186" s="121"/>
      <c r="P186" s="121"/>
      <c r="Q186" s="121"/>
      <c r="R186" s="100"/>
      <c r="S186" s="100"/>
      <c r="T186" s="100"/>
      <c r="U186" s="100"/>
      <c r="V186" s="100"/>
      <c r="W186" s="100"/>
      <c r="X186" s="100"/>
      <c r="Y186" s="100"/>
      <c r="Z186" s="100"/>
    </row>
    <row r="187" spans="1:26" ht="19.899999999999999" customHeight="1" x14ac:dyDescent="0.25">
      <c r="A187" s="100"/>
      <c r="B187" s="120"/>
      <c r="C187" s="121"/>
      <c r="D187" s="121"/>
      <c r="E187" s="121"/>
      <c r="F187" s="121"/>
      <c r="G187" s="121"/>
      <c r="H187" s="121"/>
      <c r="I187" s="121"/>
      <c r="J187" s="121"/>
      <c r="K187" s="121"/>
      <c r="L187" s="121"/>
      <c r="M187" s="121"/>
      <c r="N187" s="121"/>
      <c r="O187" s="121"/>
      <c r="P187" s="121"/>
      <c r="Q187" s="121"/>
      <c r="R187" s="100"/>
      <c r="S187" s="100"/>
      <c r="T187" s="100"/>
      <c r="U187" s="100"/>
      <c r="V187" s="100"/>
      <c r="W187" s="100"/>
      <c r="X187" s="100"/>
      <c r="Y187" s="100"/>
      <c r="Z187" s="100"/>
    </row>
    <row r="188" spans="1:26" ht="19.899999999999999" customHeight="1" x14ac:dyDescent="0.25">
      <c r="A188" s="100"/>
      <c r="B188" s="120"/>
      <c r="C188" s="121"/>
      <c r="D188" s="121"/>
      <c r="E188" s="121"/>
      <c r="F188" s="121"/>
      <c r="G188" s="121"/>
      <c r="H188" s="121"/>
      <c r="I188" s="121"/>
      <c r="J188" s="121"/>
      <c r="K188" s="121"/>
      <c r="L188" s="121"/>
      <c r="M188" s="121"/>
      <c r="N188" s="121"/>
      <c r="O188" s="121"/>
      <c r="P188" s="121"/>
      <c r="Q188" s="121"/>
      <c r="R188" s="100"/>
      <c r="S188" s="100"/>
      <c r="T188" s="100"/>
      <c r="U188" s="100"/>
      <c r="V188" s="100"/>
      <c r="W188" s="100"/>
      <c r="X188" s="100"/>
      <c r="Y188" s="100"/>
      <c r="Z188" s="100"/>
    </row>
    <row r="189" spans="1:26" ht="19.899999999999999" customHeight="1" x14ac:dyDescent="0.25">
      <c r="A189" s="100"/>
      <c r="B189" s="120"/>
      <c r="C189" s="121"/>
      <c r="D189" s="121"/>
      <c r="E189" s="121"/>
      <c r="F189" s="121"/>
      <c r="G189" s="121"/>
      <c r="H189" s="121"/>
      <c r="I189" s="121"/>
      <c r="J189" s="121"/>
      <c r="K189" s="121"/>
      <c r="L189" s="121"/>
      <c r="M189" s="121"/>
      <c r="N189" s="121"/>
      <c r="O189" s="121"/>
      <c r="P189" s="121"/>
      <c r="Q189" s="121"/>
      <c r="R189" s="100"/>
      <c r="S189" s="100"/>
      <c r="T189" s="100"/>
      <c r="U189" s="100"/>
      <c r="V189" s="100"/>
      <c r="W189" s="100"/>
      <c r="X189" s="100"/>
      <c r="Y189" s="100"/>
      <c r="Z189" s="100"/>
    </row>
    <row r="190" spans="1:26" ht="19.899999999999999" customHeight="1" x14ac:dyDescent="0.25">
      <c r="A190" s="100"/>
      <c r="B190" s="120"/>
      <c r="C190" s="121"/>
      <c r="D190" s="121"/>
      <c r="E190" s="121"/>
      <c r="F190" s="121"/>
      <c r="G190" s="121"/>
      <c r="H190" s="121"/>
      <c r="I190" s="121"/>
      <c r="J190" s="121"/>
      <c r="K190" s="121"/>
      <c r="L190" s="121"/>
      <c r="M190" s="121"/>
      <c r="N190" s="121"/>
      <c r="O190" s="121"/>
      <c r="P190" s="121"/>
      <c r="Q190" s="121"/>
      <c r="R190" s="100"/>
      <c r="S190" s="100"/>
      <c r="T190" s="100"/>
      <c r="U190" s="100"/>
      <c r="V190" s="100"/>
      <c r="W190" s="100"/>
      <c r="X190" s="100"/>
      <c r="Y190" s="100"/>
      <c r="Z190" s="100"/>
    </row>
  </sheetData>
  <sheetProtection algorithmName="SHA-512" hashValue="zNKVCcEsV9842rJS1/8giGlBfd5l5imMaDXM2Cunld0V+0pjenGhc/twsw2/OyIbS8oyacvy3ECj0+HUj4Ln6Q==" saltValue="N/O0hDWAYaVs+p5xuzjAOw==" spinCount="100000" sheet="1" objects="1" scenarios="1" selectLockedCells="1" autoFilter="0"/>
  <phoneticPr fontId="3" type="noConversion"/>
  <dataValidations count="2">
    <dataValidation type="custom" allowBlank="1" showInputMessage="1" showErrorMessage="1" errorTitle="Cannot be zero" error="This figure will be multiplied to the corresponding value in the table below." sqref="B6:M15" xr:uid="{23E8166B-EAD9-4B27-B0AF-11BE5DD31153}">
      <formula1>B6&gt;=1</formula1>
    </dataValidation>
    <dataValidation type="list" allowBlank="1" showInputMessage="1" showErrorMessage="1" errorTitle="Not Allowed" error="Please use the dropdown provided to ensure that there are no input errors." sqref="R73:R82" xr:uid="{459865C7-F2DA-4A6D-B2DD-48F0ADD6777C}">
      <formula1>YN</formula1>
    </dataValidation>
  </dataValidations>
  <pageMargins left="0.7" right="0.7" top="0.75" bottom="0.75" header="0.3" footer="0.3"/>
  <pageSetup paperSize="9" scale="38" orientation="landscape" r:id="rId1"/>
  <ignoredErrors>
    <ignoredError sqref="N66 N84 N55:N64" formula="1"/>
    <ignoredError sqref="B17:P1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50F02-BB25-4104-A105-20FAC666184E}">
  <sheetPr codeName="wksPurch"/>
  <dimension ref="A1:P68"/>
  <sheetViews>
    <sheetView showGridLines="0" showRowColHeaders="0" workbookViewId="0">
      <pane xSplit="1" ySplit="1" topLeftCell="B14" activePane="bottomRight" state="frozen"/>
      <selection pane="topRight" activeCell="B1" sqref="B1"/>
      <selection pane="bottomLeft" activeCell="A2" sqref="A2"/>
      <selection pane="bottomRight" activeCell="O25" sqref="O25"/>
    </sheetView>
  </sheetViews>
  <sheetFormatPr defaultColWidth="8.7109375" defaultRowHeight="19.899999999999999" customHeight="1" x14ac:dyDescent="0.25"/>
  <cols>
    <col min="1" max="1" width="25.7109375" style="43" customWidth="1"/>
    <col min="2" max="14" width="11.7109375" style="43" customWidth="1"/>
    <col min="15" max="16384" width="8.7109375" style="43"/>
  </cols>
  <sheetData>
    <row r="1" spans="1:16" ht="28.5" x14ac:dyDescent="0.25">
      <c r="A1" s="86" t="str">
        <f>CoName&amp;" - Direct Purchases as at "&amp;TEXT(DateDefault,"dddd d mmmm yyyy")</f>
        <v>Cash Lifeboat - Direct Purchases as at Wednesday 1 April 2020</v>
      </c>
      <c r="B1" s="122"/>
      <c r="C1" s="122"/>
      <c r="D1" s="122"/>
      <c r="E1" s="122"/>
      <c r="F1" s="122"/>
      <c r="G1" s="122"/>
      <c r="H1" s="122"/>
      <c r="I1" s="122"/>
      <c r="J1" s="122"/>
      <c r="K1" s="122"/>
      <c r="L1" s="122"/>
      <c r="M1" s="101" t="str">
        <f ca="1">SetUp!$G$1</f>
        <v>Today is: Sat 11 Apr 2020</v>
      </c>
      <c r="N1" s="122"/>
      <c r="O1" s="122"/>
      <c r="P1" s="122"/>
    </row>
    <row r="2" spans="1:16" ht="10.15" customHeight="1" x14ac:dyDescent="0.25">
      <c r="A2" s="116"/>
      <c r="B2" s="111"/>
      <c r="C2" s="111"/>
      <c r="D2" s="111"/>
      <c r="E2" s="111"/>
      <c r="F2" s="111"/>
      <c r="G2" s="111"/>
      <c r="H2" s="111"/>
      <c r="I2" s="111"/>
      <c r="J2" s="111"/>
      <c r="K2" s="111"/>
      <c r="L2" s="111"/>
      <c r="M2" s="111"/>
      <c r="N2" s="111"/>
      <c r="O2" s="123"/>
      <c r="P2" s="122"/>
    </row>
    <row r="3" spans="1:16" ht="24" x14ac:dyDescent="0.25">
      <c r="A3" s="13" t="s">
        <v>119</v>
      </c>
      <c r="B3" s="20">
        <f>CashFlow!E4</f>
        <v>43922</v>
      </c>
      <c r="C3" s="20">
        <f>CashFlow!F4</f>
        <v>43952</v>
      </c>
      <c r="D3" s="20">
        <f>CashFlow!G4</f>
        <v>43983</v>
      </c>
      <c r="E3" s="20">
        <f>CashFlow!H4</f>
        <v>44013</v>
      </c>
      <c r="F3" s="20">
        <f>CashFlow!I4</f>
        <v>44044</v>
      </c>
      <c r="G3" s="20">
        <f>CashFlow!J4</f>
        <v>44075</v>
      </c>
      <c r="H3" s="20">
        <f>CashFlow!K4</f>
        <v>44105</v>
      </c>
      <c r="I3" s="20">
        <f>CashFlow!L4</f>
        <v>44136</v>
      </c>
      <c r="J3" s="20">
        <f>CashFlow!M4</f>
        <v>44166</v>
      </c>
      <c r="K3" s="20">
        <f>CashFlow!N4</f>
        <v>44197</v>
      </c>
      <c r="L3" s="20">
        <f>CashFlow!O4</f>
        <v>44228</v>
      </c>
      <c r="M3" s="20">
        <f>CashFlow!P4</f>
        <v>44256</v>
      </c>
      <c r="N3" s="20" t="str">
        <f>Income!N$4</f>
        <v>Total 
This Year</v>
      </c>
      <c r="O3" s="123"/>
      <c r="P3" s="122"/>
    </row>
    <row r="4" spans="1:16" ht="19.899999999999999" customHeight="1" thickBot="1" x14ac:dyDescent="0.3">
      <c r="A4" s="15"/>
      <c r="B4" s="38" t="str">
        <f>Income!B$5</f>
        <v>M1</v>
      </c>
      <c r="C4" s="38" t="str">
        <f>Income!C$5</f>
        <v>M2</v>
      </c>
      <c r="D4" s="38" t="str">
        <f>Income!D$5</f>
        <v>M3</v>
      </c>
      <c r="E4" s="38" t="str">
        <f>Income!E$5</f>
        <v>M4</v>
      </c>
      <c r="F4" s="38" t="str">
        <f>Income!F$5</f>
        <v>M5</v>
      </c>
      <c r="G4" s="38" t="str">
        <f>Income!G$5</f>
        <v>M6</v>
      </c>
      <c r="H4" s="38" t="str">
        <f>Income!H$5</f>
        <v>M7</v>
      </c>
      <c r="I4" s="38" t="str">
        <f>Income!I$5</f>
        <v>M8</v>
      </c>
      <c r="J4" s="38" t="str">
        <f>Income!J$5</f>
        <v>M9</v>
      </c>
      <c r="K4" s="38" t="str">
        <f>Income!K$5</f>
        <v>M10</v>
      </c>
      <c r="L4" s="38" t="str">
        <f>Income!L$5</f>
        <v>M11</v>
      </c>
      <c r="M4" s="38" t="str">
        <f>Income!M$5</f>
        <v>M12</v>
      </c>
      <c r="N4" s="40" t="str">
        <f>CashFlow!$D$4</f>
        <v>2020-2021</v>
      </c>
      <c r="O4" s="123"/>
      <c r="P4" s="122"/>
    </row>
    <row r="5" spans="1:16" ht="19.899999999999999" customHeight="1" thickTop="1" x14ac:dyDescent="0.25">
      <c r="A5" s="15" t="str">
        <f>SetUp!C15</f>
        <v>Magic Beans</v>
      </c>
      <c r="B5" s="29">
        <f>Income!B55*SetUp!$D15</f>
        <v>75</v>
      </c>
      <c r="C5" s="29">
        <f>Income!C55*SetUp!$D15</f>
        <v>75</v>
      </c>
      <c r="D5" s="29">
        <f>Income!D55*SetUp!$D15</f>
        <v>112.5</v>
      </c>
      <c r="E5" s="29">
        <f>Income!E55*SetUp!$D15</f>
        <v>112.5</v>
      </c>
      <c r="F5" s="29">
        <f>Income!F55*SetUp!$D15</f>
        <v>112.5</v>
      </c>
      <c r="G5" s="29">
        <f>Income!G55*SetUp!$D15</f>
        <v>150</v>
      </c>
      <c r="H5" s="29">
        <f>Income!H55*SetUp!$D15</f>
        <v>187.5</v>
      </c>
      <c r="I5" s="29">
        <f>Income!I55*SetUp!$D15</f>
        <v>187.5</v>
      </c>
      <c r="J5" s="29">
        <f>Income!J55*SetUp!$D15</f>
        <v>218.75</v>
      </c>
      <c r="K5" s="29">
        <f>Income!K55*SetUp!$D15</f>
        <v>306.25</v>
      </c>
      <c r="L5" s="29">
        <f>Income!L55*SetUp!$D15</f>
        <v>393.75</v>
      </c>
      <c r="M5" s="30">
        <f>Income!M55*SetUp!$D15</f>
        <v>600</v>
      </c>
      <c r="N5" s="30">
        <f>SUM(B5:M5)</f>
        <v>2531.25</v>
      </c>
      <c r="O5" s="123"/>
      <c r="P5" s="122"/>
    </row>
    <row r="6" spans="1:16" ht="19.899999999999999" customHeight="1" x14ac:dyDescent="0.25">
      <c r="A6" s="15" t="str">
        <f>SetUp!C16</f>
        <v>Flying Carpets</v>
      </c>
      <c r="B6" s="29">
        <f>Income!B56*SetUp!$D16</f>
        <v>0</v>
      </c>
      <c r="C6" s="29">
        <f>Income!C56*SetUp!$D16</f>
        <v>150</v>
      </c>
      <c r="D6" s="29">
        <f>Income!D56*SetUp!$D16</f>
        <v>150</v>
      </c>
      <c r="E6" s="29">
        <f>Income!E56*SetUp!$D16</f>
        <v>450</v>
      </c>
      <c r="F6" s="29">
        <f>Income!F56*SetUp!$D16</f>
        <v>450</v>
      </c>
      <c r="G6" s="29">
        <f>Income!G56*SetUp!$D16</f>
        <v>450</v>
      </c>
      <c r="H6" s="29">
        <f>Income!H56*SetUp!$D16</f>
        <v>562.5</v>
      </c>
      <c r="I6" s="29">
        <f>Income!I56*SetUp!$D16</f>
        <v>562.5</v>
      </c>
      <c r="J6" s="29">
        <f>Income!J56*SetUp!$D16</f>
        <v>742.5</v>
      </c>
      <c r="K6" s="29">
        <f>Income!K56*SetUp!$D16</f>
        <v>618.75</v>
      </c>
      <c r="L6" s="29">
        <f>Income!L56*SetUp!$D16</f>
        <v>810</v>
      </c>
      <c r="M6" s="30">
        <f>Income!M56*SetUp!$D16</f>
        <v>900</v>
      </c>
      <c r="N6" s="30">
        <f t="shared" ref="N6:N14" si="0">SUM(B6:M6)</f>
        <v>5846.25</v>
      </c>
      <c r="O6" s="123"/>
      <c r="P6" s="122"/>
    </row>
    <row r="7" spans="1:16" ht="19.899999999999999" customHeight="1" x14ac:dyDescent="0.25">
      <c r="A7" s="15">
        <f>SetUp!C17</f>
        <v>0</v>
      </c>
      <c r="B7" s="29">
        <f>Income!B57*SetUp!$D17</f>
        <v>0</v>
      </c>
      <c r="C7" s="29">
        <f>Income!C57*SetUp!$D17</f>
        <v>0</v>
      </c>
      <c r="D7" s="29">
        <f>Income!D57*SetUp!$D17</f>
        <v>0</v>
      </c>
      <c r="E7" s="29">
        <f>Income!E57*SetUp!$D17</f>
        <v>0</v>
      </c>
      <c r="F7" s="29">
        <f>Income!F57*SetUp!$D17</f>
        <v>0</v>
      </c>
      <c r="G7" s="29">
        <f>Income!G57*SetUp!$D17</f>
        <v>0</v>
      </c>
      <c r="H7" s="29">
        <f>Income!H57*SetUp!$D17</f>
        <v>0</v>
      </c>
      <c r="I7" s="29">
        <f>Income!I57*SetUp!$D17</f>
        <v>0</v>
      </c>
      <c r="J7" s="29">
        <f>Income!J57*SetUp!$D17</f>
        <v>0</v>
      </c>
      <c r="K7" s="29">
        <f>Income!K57*SetUp!$D17</f>
        <v>0</v>
      </c>
      <c r="L7" s="29">
        <f>Income!L57*SetUp!$D17</f>
        <v>0</v>
      </c>
      <c r="M7" s="30">
        <f>Income!M57*SetUp!$D17</f>
        <v>0</v>
      </c>
      <c r="N7" s="30">
        <f t="shared" si="0"/>
        <v>0</v>
      </c>
      <c r="O7" s="123"/>
      <c r="P7" s="122"/>
    </row>
    <row r="8" spans="1:16" ht="19.899999999999999" customHeight="1" x14ac:dyDescent="0.25">
      <c r="A8" s="15">
        <f>SetUp!C18</f>
        <v>0</v>
      </c>
      <c r="B8" s="29">
        <f>Income!B58*SetUp!$D18</f>
        <v>0</v>
      </c>
      <c r="C8" s="29">
        <f>Income!C58*SetUp!$D18</f>
        <v>0</v>
      </c>
      <c r="D8" s="29">
        <f>Income!D58*SetUp!$D18</f>
        <v>0</v>
      </c>
      <c r="E8" s="29">
        <f>Income!E58*SetUp!$D18</f>
        <v>0</v>
      </c>
      <c r="F8" s="29">
        <f>Income!F58*SetUp!$D18</f>
        <v>0</v>
      </c>
      <c r="G8" s="29">
        <f>Income!G58*SetUp!$D18</f>
        <v>0</v>
      </c>
      <c r="H8" s="29">
        <f>Income!H58*SetUp!$D18</f>
        <v>0</v>
      </c>
      <c r="I8" s="29">
        <f>Income!I58*SetUp!$D18</f>
        <v>0</v>
      </c>
      <c r="J8" s="29">
        <f>Income!J58*SetUp!$D18</f>
        <v>0</v>
      </c>
      <c r="K8" s="29">
        <f>Income!K58*SetUp!$D18</f>
        <v>0</v>
      </c>
      <c r="L8" s="29">
        <f>Income!L58*SetUp!$D18</f>
        <v>0</v>
      </c>
      <c r="M8" s="30">
        <f>Income!M58*SetUp!$D18</f>
        <v>0</v>
      </c>
      <c r="N8" s="30">
        <f t="shared" si="0"/>
        <v>0</v>
      </c>
      <c r="O8" s="123"/>
      <c r="P8" s="122"/>
    </row>
    <row r="9" spans="1:16" ht="19.899999999999999" customHeight="1" x14ac:dyDescent="0.25">
      <c r="A9" s="15">
        <f>SetUp!C19</f>
        <v>0</v>
      </c>
      <c r="B9" s="29">
        <f>Income!B59*SetUp!$D19</f>
        <v>0</v>
      </c>
      <c r="C9" s="29">
        <f>Income!C59*SetUp!$D19</f>
        <v>0</v>
      </c>
      <c r="D9" s="29">
        <f>Income!D59*SetUp!$D19</f>
        <v>0</v>
      </c>
      <c r="E9" s="29">
        <f>Income!E59*SetUp!$D19</f>
        <v>0</v>
      </c>
      <c r="F9" s="29">
        <f>Income!F59*SetUp!$D19</f>
        <v>0</v>
      </c>
      <c r="G9" s="29">
        <f>Income!G59*SetUp!$D19</f>
        <v>0</v>
      </c>
      <c r="H9" s="29">
        <f>Income!H59*SetUp!$D19</f>
        <v>0</v>
      </c>
      <c r="I9" s="29">
        <f>Income!I59*SetUp!$D19</f>
        <v>0</v>
      </c>
      <c r="J9" s="29">
        <f>Income!J59*SetUp!$D19</f>
        <v>0</v>
      </c>
      <c r="K9" s="29">
        <f>Income!K59*SetUp!$D19</f>
        <v>0</v>
      </c>
      <c r="L9" s="29">
        <f>Income!L59*SetUp!$D19</f>
        <v>0</v>
      </c>
      <c r="M9" s="30">
        <f>Income!M59*SetUp!$D19</f>
        <v>0</v>
      </c>
      <c r="N9" s="30">
        <f t="shared" si="0"/>
        <v>0</v>
      </c>
      <c r="O9" s="123"/>
      <c r="P9" s="122"/>
    </row>
    <row r="10" spans="1:16" ht="19.899999999999999" customHeight="1" x14ac:dyDescent="0.25">
      <c r="A10" s="15">
        <f>SetUp!C20</f>
        <v>0</v>
      </c>
      <c r="B10" s="29">
        <f>Income!B60*SetUp!$D20</f>
        <v>0</v>
      </c>
      <c r="C10" s="29">
        <f>Income!C60*SetUp!$D20</f>
        <v>0</v>
      </c>
      <c r="D10" s="29">
        <f>Income!D60*SetUp!$D20</f>
        <v>0</v>
      </c>
      <c r="E10" s="29">
        <f>Income!E60*SetUp!$D20</f>
        <v>0</v>
      </c>
      <c r="F10" s="29">
        <f>Income!F60*SetUp!$D20</f>
        <v>0</v>
      </c>
      <c r="G10" s="29">
        <f>Income!G60*SetUp!$D20</f>
        <v>0</v>
      </c>
      <c r="H10" s="29">
        <f>Income!H60*SetUp!$D20</f>
        <v>0</v>
      </c>
      <c r="I10" s="29">
        <f>Income!I60*SetUp!$D20</f>
        <v>0</v>
      </c>
      <c r="J10" s="29">
        <f>Income!J60*SetUp!$D20</f>
        <v>0</v>
      </c>
      <c r="K10" s="29">
        <f>Income!K60*SetUp!$D20</f>
        <v>0</v>
      </c>
      <c r="L10" s="29">
        <f>Income!L60*SetUp!$D20</f>
        <v>0</v>
      </c>
      <c r="M10" s="30">
        <f>Income!M60*SetUp!$D20</f>
        <v>0</v>
      </c>
      <c r="N10" s="30">
        <f t="shared" si="0"/>
        <v>0</v>
      </c>
      <c r="O10" s="102"/>
      <c r="P10" s="122"/>
    </row>
    <row r="11" spans="1:16" ht="19.899999999999999" customHeight="1" x14ac:dyDescent="0.25">
      <c r="A11" s="15">
        <f>SetUp!C21</f>
        <v>0</v>
      </c>
      <c r="B11" s="29">
        <f>Income!B61*SetUp!$D21</f>
        <v>0</v>
      </c>
      <c r="C11" s="29">
        <f>Income!C61*SetUp!$D21</f>
        <v>0</v>
      </c>
      <c r="D11" s="29">
        <f>Income!D61*SetUp!$D21</f>
        <v>0</v>
      </c>
      <c r="E11" s="29">
        <f>Income!E61*SetUp!$D21</f>
        <v>0</v>
      </c>
      <c r="F11" s="29">
        <f>Income!F61*SetUp!$D21</f>
        <v>0</v>
      </c>
      <c r="G11" s="29">
        <f>Income!G61*SetUp!$D21</f>
        <v>0</v>
      </c>
      <c r="H11" s="29">
        <f>Income!H61*SetUp!$D21</f>
        <v>0</v>
      </c>
      <c r="I11" s="29">
        <f>Income!I61*SetUp!$D21</f>
        <v>0</v>
      </c>
      <c r="J11" s="29">
        <f>Income!J61*SetUp!$D21</f>
        <v>0</v>
      </c>
      <c r="K11" s="29">
        <f>Income!K61*SetUp!$D21</f>
        <v>0</v>
      </c>
      <c r="L11" s="29">
        <f>Income!L61*SetUp!$D21</f>
        <v>0</v>
      </c>
      <c r="M11" s="30">
        <f>Income!M61*SetUp!$D21</f>
        <v>0</v>
      </c>
      <c r="N11" s="30">
        <f t="shared" si="0"/>
        <v>0</v>
      </c>
      <c r="O11" s="102"/>
      <c r="P11" s="122"/>
    </row>
    <row r="12" spans="1:16" ht="19.899999999999999" customHeight="1" x14ac:dyDescent="0.25">
      <c r="A12" s="15">
        <f>SetUp!C22</f>
        <v>0</v>
      </c>
      <c r="B12" s="29">
        <f>Income!B62*SetUp!$D22</f>
        <v>0</v>
      </c>
      <c r="C12" s="29">
        <f>Income!C62*SetUp!$D22</f>
        <v>0</v>
      </c>
      <c r="D12" s="29">
        <f>Income!D62*SetUp!$D22</f>
        <v>0</v>
      </c>
      <c r="E12" s="29">
        <f>Income!E62*SetUp!$D22</f>
        <v>0</v>
      </c>
      <c r="F12" s="29">
        <f>Income!F62*SetUp!$D22</f>
        <v>0</v>
      </c>
      <c r="G12" s="29">
        <f>Income!G62*SetUp!$D22</f>
        <v>0</v>
      </c>
      <c r="H12" s="29">
        <f>Income!H62*SetUp!$D22</f>
        <v>0</v>
      </c>
      <c r="I12" s="29">
        <f>Income!I62*SetUp!$D22</f>
        <v>0</v>
      </c>
      <c r="J12" s="29">
        <f>Income!J62*SetUp!$D22</f>
        <v>0</v>
      </c>
      <c r="K12" s="29">
        <f>Income!K62*SetUp!$D22</f>
        <v>0</v>
      </c>
      <c r="L12" s="29">
        <f>Income!L62*SetUp!$D22</f>
        <v>0</v>
      </c>
      <c r="M12" s="30">
        <f>Income!M62*SetUp!$D22</f>
        <v>0</v>
      </c>
      <c r="N12" s="30">
        <f t="shared" si="0"/>
        <v>0</v>
      </c>
      <c r="O12" s="102"/>
      <c r="P12" s="122"/>
    </row>
    <row r="13" spans="1:16" ht="19.899999999999999" customHeight="1" x14ac:dyDescent="0.25">
      <c r="A13" s="15">
        <f>SetUp!C23</f>
        <v>0</v>
      </c>
      <c r="B13" s="29">
        <f>Income!B63*SetUp!$D23</f>
        <v>0</v>
      </c>
      <c r="C13" s="29">
        <f>Income!C63*SetUp!$D23</f>
        <v>0</v>
      </c>
      <c r="D13" s="29">
        <f>Income!D63*SetUp!$D23</f>
        <v>0</v>
      </c>
      <c r="E13" s="29">
        <f>Income!E63*SetUp!$D23</f>
        <v>0</v>
      </c>
      <c r="F13" s="29">
        <f>Income!F63*SetUp!$D23</f>
        <v>0</v>
      </c>
      <c r="G13" s="29">
        <f>Income!G63*SetUp!$D23</f>
        <v>0</v>
      </c>
      <c r="H13" s="29">
        <f>Income!H63*SetUp!$D23</f>
        <v>0</v>
      </c>
      <c r="I13" s="29">
        <f>Income!I63*SetUp!$D23</f>
        <v>0</v>
      </c>
      <c r="J13" s="29">
        <f>Income!J63*SetUp!$D23</f>
        <v>0</v>
      </c>
      <c r="K13" s="29">
        <f>Income!K63*SetUp!$D23</f>
        <v>0</v>
      </c>
      <c r="L13" s="29">
        <f>Income!L63*SetUp!$D23</f>
        <v>0</v>
      </c>
      <c r="M13" s="30">
        <f>Income!M63*SetUp!$D23</f>
        <v>0</v>
      </c>
      <c r="N13" s="30">
        <f t="shared" si="0"/>
        <v>0</v>
      </c>
      <c r="O13" s="102"/>
      <c r="P13" s="122"/>
    </row>
    <row r="14" spans="1:16" ht="19.899999999999999" customHeight="1" x14ac:dyDescent="0.25">
      <c r="A14" s="15">
        <f>SetUp!C24</f>
        <v>0</v>
      </c>
      <c r="B14" s="29">
        <f>Income!B64*SetUp!$D24</f>
        <v>0</v>
      </c>
      <c r="C14" s="29">
        <f>Income!C64*SetUp!$D24</f>
        <v>0</v>
      </c>
      <c r="D14" s="29">
        <f>Income!D64*SetUp!$D24</f>
        <v>0</v>
      </c>
      <c r="E14" s="29">
        <f>Income!E64*SetUp!$D24</f>
        <v>0</v>
      </c>
      <c r="F14" s="29">
        <f>Income!F64*SetUp!$D24</f>
        <v>0</v>
      </c>
      <c r="G14" s="29">
        <f>Income!G64*SetUp!$D24</f>
        <v>0</v>
      </c>
      <c r="H14" s="29">
        <f>Income!H64*SetUp!$D24</f>
        <v>0</v>
      </c>
      <c r="I14" s="29">
        <f>Income!I64*SetUp!$D24</f>
        <v>0</v>
      </c>
      <c r="J14" s="29">
        <f>Income!J64*SetUp!$D24</f>
        <v>0</v>
      </c>
      <c r="K14" s="29">
        <f>Income!K64*SetUp!$D24</f>
        <v>0</v>
      </c>
      <c r="L14" s="29">
        <f>Income!L64*SetUp!$D24</f>
        <v>0</v>
      </c>
      <c r="M14" s="30">
        <f>Income!M64*SetUp!$D24</f>
        <v>0</v>
      </c>
      <c r="N14" s="30">
        <f t="shared" si="0"/>
        <v>0</v>
      </c>
      <c r="O14" s="102"/>
      <c r="P14" s="122"/>
    </row>
    <row r="15" spans="1:16" ht="3" customHeight="1" x14ac:dyDescent="0.25">
      <c r="A15" s="102"/>
      <c r="B15" s="102"/>
      <c r="C15" s="102"/>
      <c r="D15" s="102"/>
      <c r="E15" s="102"/>
      <c r="F15" s="102"/>
      <c r="G15" s="102"/>
      <c r="H15" s="102"/>
      <c r="I15" s="102"/>
      <c r="J15" s="102"/>
      <c r="K15" s="102"/>
      <c r="L15" s="102"/>
      <c r="M15" s="102"/>
      <c r="N15" s="102"/>
      <c r="O15" s="102"/>
      <c r="P15" s="122"/>
    </row>
    <row r="16" spans="1:16" ht="19.899999999999999" customHeight="1" x14ac:dyDescent="0.25">
      <c r="A16" s="14" t="s">
        <v>41</v>
      </c>
      <c r="B16" s="30">
        <f t="shared" ref="B16:N16" si="1">SUM(B5:B15)</f>
        <v>75</v>
      </c>
      <c r="C16" s="30">
        <f t="shared" si="1"/>
        <v>225</v>
      </c>
      <c r="D16" s="30">
        <f t="shared" si="1"/>
        <v>262.5</v>
      </c>
      <c r="E16" s="30">
        <f t="shared" si="1"/>
        <v>562.5</v>
      </c>
      <c r="F16" s="30">
        <f t="shared" si="1"/>
        <v>562.5</v>
      </c>
      <c r="G16" s="30">
        <f t="shared" si="1"/>
        <v>600</v>
      </c>
      <c r="H16" s="30">
        <f t="shared" si="1"/>
        <v>750</v>
      </c>
      <c r="I16" s="30">
        <f t="shared" si="1"/>
        <v>750</v>
      </c>
      <c r="J16" s="30">
        <f t="shared" si="1"/>
        <v>961.25</v>
      </c>
      <c r="K16" s="30">
        <f t="shared" si="1"/>
        <v>925</v>
      </c>
      <c r="L16" s="30">
        <f t="shared" si="1"/>
        <v>1203.75</v>
      </c>
      <c r="M16" s="30">
        <f t="shared" si="1"/>
        <v>1500</v>
      </c>
      <c r="N16" s="30">
        <f t="shared" si="1"/>
        <v>8377.5</v>
      </c>
      <c r="O16" s="102"/>
      <c r="P16" s="122"/>
    </row>
    <row r="17" spans="1:16" ht="19.899999999999999" customHeight="1" x14ac:dyDescent="0.25">
      <c r="A17" s="110"/>
      <c r="B17" s="110"/>
      <c r="C17" s="110"/>
      <c r="D17" s="110"/>
      <c r="E17" s="110"/>
      <c r="F17" s="110"/>
      <c r="G17" s="110"/>
      <c r="H17" s="110"/>
      <c r="I17" s="110"/>
      <c r="J17" s="110"/>
      <c r="K17" s="110"/>
      <c r="L17" s="110"/>
      <c r="M17" s="110"/>
      <c r="N17" s="110"/>
      <c r="O17" s="119"/>
      <c r="P17" s="122"/>
    </row>
    <row r="18" spans="1:16" ht="19.899999999999999" customHeight="1" x14ac:dyDescent="0.25">
      <c r="A18" s="116" t="s">
        <v>34</v>
      </c>
      <c r="B18" s="111"/>
      <c r="C18" s="111"/>
      <c r="D18" s="111"/>
      <c r="E18" s="111"/>
      <c r="F18" s="111"/>
      <c r="G18" s="111"/>
      <c r="H18" s="111"/>
      <c r="I18" s="111"/>
      <c r="J18" s="111"/>
      <c r="K18" s="111"/>
      <c r="L18" s="111"/>
      <c r="M18" s="111"/>
      <c r="N18" s="111"/>
      <c r="O18" s="102"/>
      <c r="P18" s="122"/>
    </row>
    <row r="19" spans="1:16" ht="19.899999999999999" customHeight="1" x14ac:dyDescent="0.25">
      <c r="A19" s="116"/>
      <c r="B19" s="111"/>
      <c r="C19" s="111"/>
      <c r="D19" s="111"/>
      <c r="E19" s="111"/>
      <c r="F19" s="111"/>
      <c r="G19" s="111"/>
      <c r="H19" s="111"/>
      <c r="I19" s="111"/>
      <c r="J19" s="111"/>
      <c r="K19" s="111"/>
      <c r="L19" s="111"/>
      <c r="M19" s="111"/>
      <c r="N19" s="111"/>
      <c r="O19" s="102"/>
      <c r="P19" s="122"/>
    </row>
    <row r="20" spans="1:16" ht="19.899999999999999" customHeight="1" x14ac:dyDescent="0.25">
      <c r="A20" s="111"/>
      <c r="B20" s="111"/>
      <c r="C20" s="111"/>
      <c r="D20" s="111"/>
      <c r="E20" s="111"/>
      <c r="F20" s="111"/>
      <c r="G20" s="111"/>
      <c r="H20" s="111"/>
      <c r="I20" s="111"/>
      <c r="J20" s="111"/>
      <c r="K20" s="111"/>
      <c r="L20" s="111"/>
      <c r="M20" s="111"/>
      <c r="N20" s="111"/>
      <c r="O20" s="102"/>
      <c r="P20" s="122"/>
    </row>
    <row r="21" spans="1:16" ht="19.899999999999999" customHeight="1" x14ac:dyDescent="0.25">
      <c r="A21" s="110"/>
      <c r="B21" s="111"/>
      <c r="C21" s="111"/>
      <c r="D21" s="111"/>
      <c r="E21" s="111"/>
      <c r="F21" s="111"/>
      <c r="G21" s="111"/>
      <c r="H21" s="111"/>
      <c r="I21" s="111"/>
      <c r="J21" s="111"/>
      <c r="K21" s="111"/>
      <c r="L21" s="111"/>
      <c r="M21" s="111"/>
      <c r="N21" s="111"/>
      <c r="O21" s="102"/>
      <c r="P21" s="122"/>
    </row>
    <row r="22" spans="1:16" ht="24" x14ac:dyDescent="0.25">
      <c r="A22" s="13" t="s">
        <v>120</v>
      </c>
      <c r="B22" s="20">
        <f>Income!B$4</f>
        <v>43922</v>
      </c>
      <c r="C22" s="20">
        <f>Income!C$4</f>
        <v>43952</v>
      </c>
      <c r="D22" s="20">
        <f>Income!D$4</f>
        <v>43983</v>
      </c>
      <c r="E22" s="20">
        <f>Income!E$4</f>
        <v>44013</v>
      </c>
      <c r="F22" s="20">
        <f>Income!F$4</f>
        <v>44044</v>
      </c>
      <c r="G22" s="20">
        <f>Income!G$4</f>
        <v>44075</v>
      </c>
      <c r="H22" s="20">
        <f>Income!H$4</f>
        <v>44105</v>
      </c>
      <c r="I22" s="20">
        <f>Income!I$4</f>
        <v>44136</v>
      </c>
      <c r="J22" s="20">
        <f>Income!J$4</f>
        <v>44166</v>
      </c>
      <c r="K22" s="20">
        <f>Income!K$4</f>
        <v>44197</v>
      </c>
      <c r="L22" s="20">
        <f>Income!L$4</f>
        <v>44228</v>
      </c>
      <c r="M22" s="20">
        <f>Income!M$4</f>
        <v>44256</v>
      </c>
      <c r="N22" s="20" t="str">
        <f>Income!N$4</f>
        <v>Total 
This Year</v>
      </c>
      <c r="O22" s="102"/>
      <c r="P22" s="122"/>
    </row>
    <row r="23" spans="1:16" ht="19.899999999999999" customHeight="1" thickBot="1" x14ac:dyDescent="0.3">
      <c r="A23" s="15"/>
      <c r="B23" s="38" t="str">
        <f>Income!B$5</f>
        <v>M1</v>
      </c>
      <c r="C23" s="38" t="str">
        <f>Income!C$5</f>
        <v>M2</v>
      </c>
      <c r="D23" s="38" t="str">
        <f>Income!D$5</f>
        <v>M3</v>
      </c>
      <c r="E23" s="38" t="str">
        <f>Income!E$5</f>
        <v>M4</v>
      </c>
      <c r="F23" s="38" t="str">
        <f>Income!F$5</f>
        <v>M5</v>
      </c>
      <c r="G23" s="38" t="str">
        <f>Income!G$5</f>
        <v>M6</v>
      </c>
      <c r="H23" s="38" t="str">
        <f>Income!H$5</f>
        <v>M7</v>
      </c>
      <c r="I23" s="38" t="str">
        <f>Income!I$5</f>
        <v>M8</v>
      </c>
      <c r="J23" s="38" t="str">
        <f>Income!J$5</f>
        <v>M9</v>
      </c>
      <c r="K23" s="38" t="str">
        <f>Income!K$5</f>
        <v>M10</v>
      </c>
      <c r="L23" s="38" t="str">
        <f>Income!L$5</f>
        <v>M11</v>
      </c>
      <c r="M23" s="38" t="str">
        <f>Income!M$5</f>
        <v>M12</v>
      </c>
      <c r="N23" s="40" t="str">
        <f>CashFlow!$D$4</f>
        <v>2020-2021</v>
      </c>
      <c r="O23" s="117" t="str">
        <f>Income!$R$72</f>
        <v>Sales Tax</v>
      </c>
      <c r="P23" s="122"/>
    </row>
    <row r="24" spans="1:16" ht="19.899999999999999" customHeight="1" thickTop="1" x14ac:dyDescent="0.25">
      <c r="A24" s="15" t="str">
        <f>SetUp!C15</f>
        <v>Magic Beans</v>
      </c>
      <c r="B24" s="29">
        <f t="shared" ref="B24:M24" si="2">IF($O24="Y",B5*VAT,0)</f>
        <v>15</v>
      </c>
      <c r="C24" s="29">
        <f t="shared" si="2"/>
        <v>15</v>
      </c>
      <c r="D24" s="29">
        <f t="shared" si="2"/>
        <v>22.5</v>
      </c>
      <c r="E24" s="29">
        <f t="shared" si="2"/>
        <v>22.5</v>
      </c>
      <c r="F24" s="29">
        <f t="shared" si="2"/>
        <v>22.5</v>
      </c>
      <c r="G24" s="29">
        <f t="shared" si="2"/>
        <v>30</v>
      </c>
      <c r="H24" s="29">
        <f t="shared" si="2"/>
        <v>37.5</v>
      </c>
      <c r="I24" s="29">
        <f t="shared" si="2"/>
        <v>37.5</v>
      </c>
      <c r="J24" s="29">
        <f t="shared" si="2"/>
        <v>43.75</v>
      </c>
      <c r="K24" s="29">
        <f t="shared" si="2"/>
        <v>61.25</v>
      </c>
      <c r="L24" s="29">
        <f t="shared" si="2"/>
        <v>78.75</v>
      </c>
      <c r="M24" s="29">
        <f t="shared" si="2"/>
        <v>120</v>
      </c>
      <c r="N24" s="30">
        <f>SUM(B24:M24)</f>
        <v>506.25</v>
      </c>
      <c r="O24" s="37" t="s">
        <v>66</v>
      </c>
      <c r="P24" s="124" t="str">
        <f>IF(O24=Income!R73,"OK","Caution: Setting differs from Income")</f>
        <v>OK</v>
      </c>
    </row>
    <row r="25" spans="1:16" ht="19.899999999999999" customHeight="1" x14ac:dyDescent="0.25">
      <c r="A25" s="15" t="str">
        <f>SetUp!C16</f>
        <v>Flying Carpets</v>
      </c>
      <c r="B25" s="29">
        <f t="shared" ref="B25:M25" si="3">IF($O25="Y",B6*VAT,0)</f>
        <v>0</v>
      </c>
      <c r="C25" s="29">
        <f t="shared" si="3"/>
        <v>0</v>
      </c>
      <c r="D25" s="29">
        <f t="shared" si="3"/>
        <v>0</v>
      </c>
      <c r="E25" s="29">
        <f t="shared" si="3"/>
        <v>0</v>
      </c>
      <c r="F25" s="29">
        <f t="shared" si="3"/>
        <v>0</v>
      </c>
      <c r="G25" s="29">
        <f t="shared" si="3"/>
        <v>0</v>
      </c>
      <c r="H25" s="29">
        <f t="shared" si="3"/>
        <v>0</v>
      </c>
      <c r="I25" s="29">
        <f t="shared" si="3"/>
        <v>0</v>
      </c>
      <c r="J25" s="29">
        <f t="shared" si="3"/>
        <v>0</v>
      </c>
      <c r="K25" s="29">
        <f t="shared" si="3"/>
        <v>0</v>
      </c>
      <c r="L25" s="29">
        <f t="shared" si="3"/>
        <v>0</v>
      </c>
      <c r="M25" s="29">
        <f t="shared" si="3"/>
        <v>0</v>
      </c>
      <c r="N25" s="30">
        <f t="shared" ref="N25:N33" si="4">SUM(B25:M25)</f>
        <v>0</v>
      </c>
      <c r="O25" s="37"/>
      <c r="P25" s="124" t="str">
        <f>IF(O25=Income!R74,"OK","Caution: Setting differs from Income")</f>
        <v>Caution: Setting differs from Income</v>
      </c>
    </row>
    <row r="26" spans="1:16" ht="19.899999999999999" customHeight="1" x14ac:dyDescent="0.25">
      <c r="A26" s="15">
        <f>SetUp!C17</f>
        <v>0</v>
      </c>
      <c r="B26" s="29">
        <f t="shared" ref="B26:M26" si="5">IF($O26="Y",B7*VAT,0)</f>
        <v>0</v>
      </c>
      <c r="C26" s="29">
        <f t="shared" si="5"/>
        <v>0</v>
      </c>
      <c r="D26" s="29">
        <f t="shared" si="5"/>
        <v>0</v>
      </c>
      <c r="E26" s="29">
        <f t="shared" si="5"/>
        <v>0</v>
      </c>
      <c r="F26" s="29">
        <f t="shared" si="5"/>
        <v>0</v>
      </c>
      <c r="G26" s="29">
        <f t="shared" si="5"/>
        <v>0</v>
      </c>
      <c r="H26" s="29">
        <f t="shared" si="5"/>
        <v>0</v>
      </c>
      <c r="I26" s="29">
        <f t="shared" si="5"/>
        <v>0</v>
      </c>
      <c r="J26" s="29">
        <f t="shared" si="5"/>
        <v>0</v>
      </c>
      <c r="K26" s="29">
        <f t="shared" si="5"/>
        <v>0</v>
      </c>
      <c r="L26" s="29">
        <f t="shared" si="5"/>
        <v>0</v>
      </c>
      <c r="M26" s="29">
        <f t="shared" si="5"/>
        <v>0</v>
      </c>
      <c r="N26" s="30">
        <f t="shared" si="4"/>
        <v>0</v>
      </c>
      <c r="O26" s="37"/>
      <c r="P26" s="124" t="str">
        <f>IF(O26=Income!R75,"OK","Caution: Setting differs from Income")</f>
        <v>OK</v>
      </c>
    </row>
    <row r="27" spans="1:16" ht="19.899999999999999" customHeight="1" x14ac:dyDescent="0.25">
      <c r="A27" s="15">
        <f>SetUp!C18</f>
        <v>0</v>
      </c>
      <c r="B27" s="29">
        <f t="shared" ref="B27:M27" si="6">IF($O27="Y",B8*VAT,0)</f>
        <v>0</v>
      </c>
      <c r="C27" s="29">
        <f t="shared" si="6"/>
        <v>0</v>
      </c>
      <c r="D27" s="29">
        <f t="shared" si="6"/>
        <v>0</v>
      </c>
      <c r="E27" s="29">
        <f t="shared" si="6"/>
        <v>0</v>
      </c>
      <c r="F27" s="29">
        <f t="shared" si="6"/>
        <v>0</v>
      </c>
      <c r="G27" s="29">
        <f t="shared" si="6"/>
        <v>0</v>
      </c>
      <c r="H27" s="29">
        <f t="shared" si="6"/>
        <v>0</v>
      </c>
      <c r="I27" s="29">
        <f t="shared" si="6"/>
        <v>0</v>
      </c>
      <c r="J27" s="29">
        <f t="shared" si="6"/>
        <v>0</v>
      </c>
      <c r="K27" s="29">
        <f t="shared" si="6"/>
        <v>0</v>
      </c>
      <c r="L27" s="29">
        <f t="shared" si="6"/>
        <v>0</v>
      </c>
      <c r="M27" s="29">
        <f t="shared" si="6"/>
        <v>0</v>
      </c>
      <c r="N27" s="30">
        <f t="shared" si="4"/>
        <v>0</v>
      </c>
      <c r="O27" s="37"/>
      <c r="P27" s="124" t="str">
        <f>IF(O27=Income!R76,"OK","Caution: Setting differs from Income")</f>
        <v>OK</v>
      </c>
    </row>
    <row r="28" spans="1:16" ht="19.899999999999999" customHeight="1" x14ac:dyDescent="0.25">
      <c r="A28" s="15">
        <f>SetUp!C19</f>
        <v>0</v>
      </c>
      <c r="B28" s="29">
        <f t="shared" ref="B28:M28" si="7">IF($O28="Y",B9*VAT,0)</f>
        <v>0</v>
      </c>
      <c r="C28" s="29">
        <f t="shared" si="7"/>
        <v>0</v>
      </c>
      <c r="D28" s="29">
        <f t="shared" si="7"/>
        <v>0</v>
      </c>
      <c r="E28" s="29">
        <f t="shared" si="7"/>
        <v>0</v>
      </c>
      <c r="F28" s="29">
        <f t="shared" si="7"/>
        <v>0</v>
      </c>
      <c r="G28" s="29">
        <f t="shared" si="7"/>
        <v>0</v>
      </c>
      <c r="H28" s="29">
        <f t="shared" si="7"/>
        <v>0</v>
      </c>
      <c r="I28" s="29">
        <f t="shared" si="7"/>
        <v>0</v>
      </c>
      <c r="J28" s="29">
        <f t="shared" si="7"/>
        <v>0</v>
      </c>
      <c r="K28" s="29">
        <f t="shared" si="7"/>
        <v>0</v>
      </c>
      <c r="L28" s="29">
        <f t="shared" si="7"/>
        <v>0</v>
      </c>
      <c r="M28" s="29">
        <f t="shared" si="7"/>
        <v>0</v>
      </c>
      <c r="N28" s="30">
        <f t="shared" si="4"/>
        <v>0</v>
      </c>
      <c r="O28" s="37"/>
      <c r="P28" s="124" t="str">
        <f>IF(O28=Income!R77,"OK","Caution: Setting differs from Income")</f>
        <v>OK</v>
      </c>
    </row>
    <row r="29" spans="1:16" ht="19.899999999999999" customHeight="1" x14ac:dyDescent="0.25">
      <c r="A29" s="15">
        <f>SetUp!C20</f>
        <v>0</v>
      </c>
      <c r="B29" s="29">
        <f t="shared" ref="B29:M29" si="8">IF($O29="Y",B10*VAT,0)</f>
        <v>0</v>
      </c>
      <c r="C29" s="29">
        <f t="shared" si="8"/>
        <v>0</v>
      </c>
      <c r="D29" s="29">
        <f t="shared" si="8"/>
        <v>0</v>
      </c>
      <c r="E29" s="29">
        <f t="shared" si="8"/>
        <v>0</v>
      </c>
      <c r="F29" s="29">
        <f t="shared" si="8"/>
        <v>0</v>
      </c>
      <c r="G29" s="29">
        <f t="shared" si="8"/>
        <v>0</v>
      </c>
      <c r="H29" s="29">
        <f t="shared" si="8"/>
        <v>0</v>
      </c>
      <c r="I29" s="29">
        <f t="shared" si="8"/>
        <v>0</v>
      </c>
      <c r="J29" s="29">
        <f t="shared" si="8"/>
        <v>0</v>
      </c>
      <c r="K29" s="29">
        <f t="shared" si="8"/>
        <v>0</v>
      </c>
      <c r="L29" s="29">
        <f t="shared" si="8"/>
        <v>0</v>
      </c>
      <c r="M29" s="29">
        <f t="shared" si="8"/>
        <v>0</v>
      </c>
      <c r="N29" s="30">
        <f t="shared" si="4"/>
        <v>0</v>
      </c>
      <c r="O29" s="37"/>
      <c r="P29" s="124" t="str">
        <f>IF(O29=Income!R78,"OK","Caution: Setting differs from Income")</f>
        <v>OK</v>
      </c>
    </row>
    <row r="30" spans="1:16" ht="19.899999999999999" customHeight="1" x14ac:dyDescent="0.25">
      <c r="A30" s="15">
        <f>SetUp!C21</f>
        <v>0</v>
      </c>
      <c r="B30" s="29">
        <f t="shared" ref="B30:M30" si="9">IF($O30="Y",B11*VAT,0)</f>
        <v>0</v>
      </c>
      <c r="C30" s="29">
        <f t="shared" si="9"/>
        <v>0</v>
      </c>
      <c r="D30" s="29">
        <f t="shared" si="9"/>
        <v>0</v>
      </c>
      <c r="E30" s="29">
        <f t="shared" si="9"/>
        <v>0</v>
      </c>
      <c r="F30" s="29">
        <f t="shared" si="9"/>
        <v>0</v>
      </c>
      <c r="G30" s="29">
        <f t="shared" si="9"/>
        <v>0</v>
      </c>
      <c r="H30" s="29">
        <f t="shared" si="9"/>
        <v>0</v>
      </c>
      <c r="I30" s="29">
        <f t="shared" si="9"/>
        <v>0</v>
      </c>
      <c r="J30" s="29">
        <f t="shared" si="9"/>
        <v>0</v>
      </c>
      <c r="K30" s="29">
        <f t="shared" si="9"/>
        <v>0</v>
      </c>
      <c r="L30" s="29">
        <f t="shared" si="9"/>
        <v>0</v>
      </c>
      <c r="M30" s="29">
        <f t="shared" si="9"/>
        <v>0</v>
      </c>
      <c r="N30" s="30">
        <f t="shared" si="4"/>
        <v>0</v>
      </c>
      <c r="O30" s="37"/>
      <c r="P30" s="124" t="str">
        <f>IF(O30=Income!R79,"OK","Caution: Setting differs from Income")</f>
        <v>OK</v>
      </c>
    </row>
    <row r="31" spans="1:16" ht="19.899999999999999" customHeight="1" x14ac:dyDescent="0.25">
      <c r="A31" s="15">
        <f>SetUp!C22</f>
        <v>0</v>
      </c>
      <c r="B31" s="29">
        <f t="shared" ref="B31:M31" si="10">IF($O31="Y",B12*VAT,0)</f>
        <v>0</v>
      </c>
      <c r="C31" s="29">
        <f t="shared" si="10"/>
        <v>0</v>
      </c>
      <c r="D31" s="29">
        <f t="shared" si="10"/>
        <v>0</v>
      </c>
      <c r="E31" s="29">
        <f t="shared" si="10"/>
        <v>0</v>
      </c>
      <c r="F31" s="29">
        <f t="shared" si="10"/>
        <v>0</v>
      </c>
      <c r="G31" s="29">
        <f t="shared" si="10"/>
        <v>0</v>
      </c>
      <c r="H31" s="29">
        <f t="shared" si="10"/>
        <v>0</v>
      </c>
      <c r="I31" s="29">
        <f t="shared" si="10"/>
        <v>0</v>
      </c>
      <c r="J31" s="29">
        <f t="shared" si="10"/>
        <v>0</v>
      </c>
      <c r="K31" s="29">
        <f t="shared" si="10"/>
        <v>0</v>
      </c>
      <c r="L31" s="29">
        <f t="shared" si="10"/>
        <v>0</v>
      </c>
      <c r="M31" s="29">
        <f t="shared" si="10"/>
        <v>0</v>
      </c>
      <c r="N31" s="30">
        <f t="shared" si="4"/>
        <v>0</v>
      </c>
      <c r="O31" s="37"/>
      <c r="P31" s="124" t="str">
        <f>IF(O31=Income!R80,"OK","Caution: Setting differs from Income")</f>
        <v>OK</v>
      </c>
    </row>
    <row r="32" spans="1:16" ht="19.899999999999999" customHeight="1" x14ac:dyDescent="0.25">
      <c r="A32" s="15">
        <f>SetUp!C23</f>
        <v>0</v>
      </c>
      <c r="B32" s="29">
        <f t="shared" ref="B32:M32" si="11">IF($O32="Y",B13*VAT,0)</f>
        <v>0</v>
      </c>
      <c r="C32" s="29">
        <f t="shared" si="11"/>
        <v>0</v>
      </c>
      <c r="D32" s="29">
        <f t="shared" si="11"/>
        <v>0</v>
      </c>
      <c r="E32" s="29">
        <f t="shared" si="11"/>
        <v>0</v>
      </c>
      <c r="F32" s="29">
        <f t="shared" si="11"/>
        <v>0</v>
      </c>
      <c r="G32" s="29">
        <f t="shared" si="11"/>
        <v>0</v>
      </c>
      <c r="H32" s="29">
        <f t="shared" si="11"/>
        <v>0</v>
      </c>
      <c r="I32" s="29">
        <f t="shared" si="11"/>
        <v>0</v>
      </c>
      <c r="J32" s="29">
        <f t="shared" si="11"/>
        <v>0</v>
      </c>
      <c r="K32" s="29">
        <f t="shared" si="11"/>
        <v>0</v>
      </c>
      <c r="L32" s="29">
        <f t="shared" si="11"/>
        <v>0</v>
      </c>
      <c r="M32" s="29">
        <f t="shared" si="11"/>
        <v>0</v>
      </c>
      <c r="N32" s="30">
        <f t="shared" si="4"/>
        <v>0</v>
      </c>
      <c r="O32" s="37"/>
      <c r="P32" s="124" t="str">
        <f>IF(O32=Income!R81,"OK","Caution: Setting differs from Income")</f>
        <v>OK</v>
      </c>
    </row>
    <row r="33" spans="1:16" ht="19.899999999999999" customHeight="1" x14ac:dyDescent="0.25">
      <c r="A33" s="15">
        <f>SetUp!C24</f>
        <v>0</v>
      </c>
      <c r="B33" s="29">
        <f t="shared" ref="B33:M33" si="12">IF($O33="Y",B14*VAT,0)</f>
        <v>0</v>
      </c>
      <c r="C33" s="29">
        <f t="shared" si="12"/>
        <v>0</v>
      </c>
      <c r="D33" s="29">
        <f t="shared" si="12"/>
        <v>0</v>
      </c>
      <c r="E33" s="29">
        <f t="shared" si="12"/>
        <v>0</v>
      </c>
      <c r="F33" s="29">
        <f t="shared" si="12"/>
        <v>0</v>
      </c>
      <c r="G33" s="29">
        <f t="shared" si="12"/>
        <v>0</v>
      </c>
      <c r="H33" s="29">
        <f t="shared" si="12"/>
        <v>0</v>
      </c>
      <c r="I33" s="29">
        <f t="shared" si="12"/>
        <v>0</v>
      </c>
      <c r="J33" s="29">
        <f t="shared" si="12"/>
        <v>0</v>
      </c>
      <c r="K33" s="29">
        <f t="shared" si="12"/>
        <v>0</v>
      </c>
      <c r="L33" s="29">
        <f t="shared" si="12"/>
        <v>0</v>
      </c>
      <c r="M33" s="29">
        <f t="shared" si="12"/>
        <v>0</v>
      </c>
      <c r="N33" s="30">
        <f t="shared" si="4"/>
        <v>0</v>
      </c>
      <c r="O33" s="37"/>
      <c r="P33" s="124" t="str">
        <f>IF(O33=Income!R82,"OK","Caution: Setting differs from Income")</f>
        <v>OK</v>
      </c>
    </row>
    <row r="34" spans="1:16" ht="2.65" customHeight="1" x14ac:dyDescent="0.25">
      <c r="A34" s="122"/>
      <c r="B34" s="122"/>
      <c r="C34" s="122"/>
      <c r="D34" s="122"/>
      <c r="E34" s="122"/>
      <c r="F34" s="122"/>
      <c r="G34" s="122"/>
      <c r="H34" s="122"/>
      <c r="I34" s="122"/>
      <c r="J34" s="122"/>
      <c r="K34" s="122"/>
      <c r="L34" s="122"/>
      <c r="M34" s="122"/>
      <c r="N34" s="122"/>
      <c r="O34" s="122"/>
      <c r="P34" s="122"/>
    </row>
    <row r="35" spans="1:16" ht="19.899999999999999" customHeight="1" x14ac:dyDescent="0.25">
      <c r="A35" s="14" t="s">
        <v>56</v>
      </c>
      <c r="B35" s="30">
        <f t="shared" ref="B35:N35" si="13">SUM(B24:B34)</f>
        <v>15</v>
      </c>
      <c r="C35" s="30">
        <f t="shared" si="13"/>
        <v>15</v>
      </c>
      <c r="D35" s="30">
        <f t="shared" si="13"/>
        <v>22.5</v>
      </c>
      <c r="E35" s="30">
        <f t="shared" si="13"/>
        <v>22.5</v>
      </c>
      <c r="F35" s="30">
        <f t="shared" si="13"/>
        <v>22.5</v>
      </c>
      <c r="G35" s="30">
        <f t="shared" si="13"/>
        <v>30</v>
      </c>
      <c r="H35" s="30">
        <f t="shared" si="13"/>
        <v>37.5</v>
      </c>
      <c r="I35" s="30">
        <f t="shared" si="13"/>
        <v>37.5</v>
      </c>
      <c r="J35" s="30">
        <f t="shared" si="13"/>
        <v>43.75</v>
      </c>
      <c r="K35" s="30">
        <f t="shared" si="13"/>
        <v>61.25</v>
      </c>
      <c r="L35" s="30">
        <f t="shared" si="13"/>
        <v>78.75</v>
      </c>
      <c r="M35" s="30">
        <f t="shared" si="13"/>
        <v>120</v>
      </c>
      <c r="N35" s="30">
        <f t="shared" si="13"/>
        <v>506.25</v>
      </c>
      <c r="O35" s="123"/>
      <c r="P35" s="122"/>
    </row>
    <row r="36" spans="1:16" ht="19.899999999999999" customHeight="1" x14ac:dyDescent="0.25">
      <c r="A36" s="125"/>
      <c r="B36" s="125"/>
      <c r="C36" s="125"/>
      <c r="D36" s="125"/>
      <c r="E36" s="125"/>
      <c r="F36" s="125"/>
      <c r="G36" s="125"/>
      <c r="H36" s="125"/>
      <c r="I36" s="125"/>
      <c r="J36" s="125"/>
      <c r="K36" s="125"/>
      <c r="L36" s="125"/>
      <c r="M36" s="125"/>
      <c r="N36" s="125"/>
      <c r="O36" s="123"/>
      <c r="P36" s="122"/>
    </row>
    <row r="37" spans="1:16" ht="19.899999999999999" customHeight="1" x14ac:dyDescent="0.25">
      <c r="A37" s="125"/>
      <c r="B37" s="125"/>
      <c r="C37" s="125"/>
      <c r="D37" s="125"/>
      <c r="E37" s="125"/>
      <c r="F37" s="125"/>
      <c r="G37" s="125"/>
      <c r="H37" s="125"/>
      <c r="I37" s="125"/>
      <c r="J37" s="125"/>
      <c r="K37" s="125"/>
      <c r="L37" s="125"/>
      <c r="M37" s="125"/>
      <c r="N37" s="125"/>
      <c r="O37" s="123"/>
      <c r="P37" s="122"/>
    </row>
    <row r="38" spans="1:16" ht="24" x14ac:dyDescent="0.25">
      <c r="A38" s="13" t="s">
        <v>119</v>
      </c>
      <c r="B38" s="20">
        <f>Income!B$4</f>
        <v>43922</v>
      </c>
      <c r="C38" s="20">
        <f>Income!C$4</f>
        <v>43952</v>
      </c>
      <c r="D38" s="20">
        <f>Income!D$4</f>
        <v>43983</v>
      </c>
      <c r="E38" s="20">
        <f>Income!E$4</f>
        <v>44013</v>
      </c>
      <c r="F38" s="20">
        <f>Income!F$4</f>
        <v>44044</v>
      </c>
      <c r="G38" s="20">
        <f>Income!G$4</f>
        <v>44075</v>
      </c>
      <c r="H38" s="20">
        <f>Income!H$4</f>
        <v>44105</v>
      </c>
      <c r="I38" s="20">
        <f>Income!I$4</f>
        <v>44136</v>
      </c>
      <c r="J38" s="20">
        <f>Income!J$4</f>
        <v>44166</v>
      </c>
      <c r="K38" s="20">
        <f>Income!K$4</f>
        <v>44197</v>
      </c>
      <c r="L38" s="20">
        <f>Income!L$4</f>
        <v>44228</v>
      </c>
      <c r="M38" s="20">
        <f>Income!M$4</f>
        <v>44256</v>
      </c>
      <c r="N38" s="20" t="str">
        <f>Income!N$4</f>
        <v>Total 
This Year</v>
      </c>
      <c r="O38" s="122"/>
      <c r="P38" s="122"/>
    </row>
    <row r="39" spans="1:16" ht="19.899999999999999" customHeight="1" thickBot="1" x14ac:dyDescent="0.3">
      <c r="A39" s="36" t="s">
        <v>121</v>
      </c>
      <c r="B39" s="38" t="str">
        <f>Income!B$5</f>
        <v>M1</v>
      </c>
      <c r="C39" s="38" t="str">
        <f>Income!C$5</f>
        <v>M2</v>
      </c>
      <c r="D39" s="38" t="str">
        <f>Income!D$5</f>
        <v>M3</v>
      </c>
      <c r="E39" s="38" t="str">
        <f>Income!E$5</f>
        <v>M4</v>
      </c>
      <c r="F39" s="38" t="str">
        <f>Income!F$5</f>
        <v>M5</v>
      </c>
      <c r="G39" s="38" t="str">
        <f>Income!G$5</f>
        <v>M6</v>
      </c>
      <c r="H39" s="38" t="str">
        <f>Income!H$5</f>
        <v>M7</v>
      </c>
      <c r="I39" s="38" t="str">
        <f>Income!I$5</f>
        <v>M8</v>
      </c>
      <c r="J39" s="38" t="str">
        <f>Income!J$5</f>
        <v>M9</v>
      </c>
      <c r="K39" s="38" t="str">
        <f>Income!K$5</f>
        <v>M10</v>
      </c>
      <c r="L39" s="38" t="str">
        <f>Income!L$5</f>
        <v>M11</v>
      </c>
      <c r="M39" s="38" t="str">
        <f>Income!M$5</f>
        <v>M12</v>
      </c>
      <c r="N39" s="40" t="str">
        <f>CashFlow!$D$4</f>
        <v>2020-2021</v>
      </c>
      <c r="O39" s="122"/>
      <c r="P39" s="122"/>
    </row>
    <row r="40" spans="1:16" ht="19.899999999999999" customHeight="1" thickTop="1" x14ac:dyDescent="0.25">
      <c r="A40" s="15" t="str">
        <f>SetUp!C15</f>
        <v>Magic Beans</v>
      </c>
      <c r="B40" s="29">
        <f>B5+B24</f>
        <v>90</v>
      </c>
      <c r="C40" s="29">
        <f t="shared" ref="C40:M40" si="14">C5+C24</f>
        <v>90</v>
      </c>
      <c r="D40" s="29">
        <f t="shared" si="14"/>
        <v>135</v>
      </c>
      <c r="E40" s="29">
        <f t="shared" si="14"/>
        <v>135</v>
      </c>
      <c r="F40" s="29">
        <f t="shared" si="14"/>
        <v>135</v>
      </c>
      <c r="G40" s="29">
        <f t="shared" si="14"/>
        <v>180</v>
      </c>
      <c r="H40" s="29">
        <f t="shared" si="14"/>
        <v>225</v>
      </c>
      <c r="I40" s="29">
        <f t="shared" si="14"/>
        <v>225</v>
      </c>
      <c r="J40" s="29">
        <f t="shared" si="14"/>
        <v>262.5</v>
      </c>
      <c r="K40" s="29">
        <f t="shared" si="14"/>
        <v>367.5</v>
      </c>
      <c r="L40" s="29">
        <f t="shared" si="14"/>
        <v>472.5</v>
      </c>
      <c r="M40" s="29">
        <f t="shared" si="14"/>
        <v>720</v>
      </c>
      <c r="N40" s="30">
        <f>SUM(B40:M40)</f>
        <v>3037.5</v>
      </c>
      <c r="O40" s="122"/>
      <c r="P40" s="122"/>
    </row>
    <row r="41" spans="1:16" ht="19.899999999999999" customHeight="1" x14ac:dyDescent="0.25">
      <c r="A41" s="15" t="str">
        <f>SetUp!C16</f>
        <v>Flying Carpets</v>
      </c>
      <c r="B41" s="29">
        <f t="shared" ref="B41:M49" si="15">B6+B25</f>
        <v>0</v>
      </c>
      <c r="C41" s="29">
        <f t="shared" si="15"/>
        <v>150</v>
      </c>
      <c r="D41" s="29">
        <f t="shared" si="15"/>
        <v>150</v>
      </c>
      <c r="E41" s="29">
        <f t="shared" si="15"/>
        <v>450</v>
      </c>
      <c r="F41" s="29">
        <f t="shared" si="15"/>
        <v>450</v>
      </c>
      <c r="G41" s="29">
        <f t="shared" si="15"/>
        <v>450</v>
      </c>
      <c r="H41" s="29">
        <f t="shared" si="15"/>
        <v>562.5</v>
      </c>
      <c r="I41" s="29">
        <f t="shared" si="15"/>
        <v>562.5</v>
      </c>
      <c r="J41" s="29">
        <f t="shared" si="15"/>
        <v>742.5</v>
      </c>
      <c r="K41" s="29">
        <f t="shared" si="15"/>
        <v>618.75</v>
      </c>
      <c r="L41" s="29">
        <f t="shared" si="15"/>
        <v>810</v>
      </c>
      <c r="M41" s="29">
        <f t="shared" si="15"/>
        <v>900</v>
      </c>
      <c r="N41" s="30">
        <f t="shared" ref="N41:N49" si="16">SUM(B41:M41)</f>
        <v>5846.25</v>
      </c>
      <c r="O41" s="122"/>
      <c r="P41" s="122"/>
    </row>
    <row r="42" spans="1:16" ht="19.899999999999999" customHeight="1" x14ac:dyDescent="0.25">
      <c r="A42" s="15">
        <f>SetUp!C17</f>
        <v>0</v>
      </c>
      <c r="B42" s="29">
        <f t="shared" si="15"/>
        <v>0</v>
      </c>
      <c r="C42" s="29">
        <f t="shared" si="15"/>
        <v>0</v>
      </c>
      <c r="D42" s="29">
        <f t="shared" si="15"/>
        <v>0</v>
      </c>
      <c r="E42" s="29">
        <f t="shared" si="15"/>
        <v>0</v>
      </c>
      <c r="F42" s="29">
        <f t="shared" si="15"/>
        <v>0</v>
      </c>
      <c r="G42" s="29">
        <f t="shared" si="15"/>
        <v>0</v>
      </c>
      <c r="H42" s="29">
        <f t="shared" si="15"/>
        <v>0</v>
      </c>
      <c r="I42" s="29">
        <f t="shared" si="15"/>
        <v>0</v>
      </c>
      <c r="J42" s="29">
        <f t="shared" si="15"/>
        <v>0</v>
      </c>
      <c r="K42" s="29">
        <f t="shared" si="15"/>
        <v>0</v>
      </c>
      <c r="L42" s="29">
        <f t="shared" si="15"/>
        <v>0</v>
      </c>
      <c r="M42" s="29">
        <f t="shared" si="15"/>
        <v>0</v>
      </c>
      <c r="N42" s="30">
        <f t="shared" si="16"/>
        <v>0</v>
      </c>
      <c r="O42" s="122"/>
      <c r="P42" s="122"/>
    </row>
    <row r="43" spans="1:16" ht="19.899999999999999" customHeight="1" x14ac:dyDescent="0.25">
      <c r="A43" s="15">
        <f>SetUp!C18</f>
        <v>0</v>
      </c>
      <c r="B43" s="29">
        <f t="shared" si="15"/>
        <v>0</v>
      </c>
      <c r="C43" s="29">
        <f t="shared" si="15"/>
        <v>0</v>
      </c>
      <c r="D43" s="29">
        <f t="shared" si="15"/>
        <v>0</v>
      </c>
      <c r="E43" s="29">
        <f t="shared" si="15"/>
        <v>0</v>
      </c>
      <c r="F43" s="29">
        <f t="shared" si="15"/>
        <v>0</v>
      </c>
      <c r="G43" s="29">
        <f t="shared" si="15"/>
        <v>0</v>
      </c>
      <c r="H43" s="29">
        <f t="shared" si="15"/>
        <v>0</v>
      </c>
      <c r="I43" s="29">
        <f t="shared" si="15"/>
        <v>0</v>
      </c>
      <c r="J43" s="29">
        <f t="shared" si="15"/>
        <v>0</v>
      </c>
      <c r="K43" s="29">
        <f t="shared" si="15"/>
        <v>0</v>
      </c>
      <c r="L43" s="29">
        <f t="shared" si="15"/>
        <v>0</v>
      </c>
      <c r="M43" s="29">
        <f t="shared" si="15"/>
        <v>0</v>
      </c>
      <c r="N43" s="30">
        <f t="shared" si="16"/>
        <v>0</v>
      </c>
      <c r="O43" s="122"/>
      <c r="P43" s="122"/>
    </row>
    <row r="44" spans="1:16" ht="19.899999999999999" customHeight="1" x14ac:dyDescent="0.25">
      <c r="A44" s="15">
        <f>SetUp!C19</f>
        <v>0</v>
      </c>
      <c r="B44" s="29">
        <f t="shared" si="15"/>
        <v>0</v>
      </c>
      <c r="C44" s="29">
        <f t="shared" si="15"/>
        <v>0</v>
      </c>
      <c r="D44" s="29">
        <f t="shared" si="15"/>
        <v>0</v>
      </c>
      <c r="E44" s="29">
        <f t="shared" si="15"/>
        <v>0</v>
      </c>
      <c r="F44" s="29">
        <f t="shared" si="15"/>
        <v>0</v>
      </c>
      <c r="G44" s="29">
        <f t="shared" si="15"/>
        <v>0</v>
      </c>
      <c r="H44" s="29">
        <f t="shared" si="15"/>
        <v>0</v>
      </c>
      <c r="I44" s="29">
        <f t="shared" si="15"/>
        <v>0</v>
      </c>
      <c r="J44" s="29">
        <f t="shared" si="15"/>
        <v>0</v>
      </c>
      <c r="K44" s="29">
        <f t="shared" si="15"/>
        <v>0</v>
      </c>
      <c r="L44" s="29">
        <f t="shared" si="15"/>
        <v>0</v>
      </c>
      <c r="M44" s="29">
        <f t="shared" si="15"/>
        <v>0</v>
      </c>
      <c r="N44" s="30">
        <f t="shared" si="16"/>
        <v>0</v>
      </c>
      <c r="O44" s="122"/>
      <c r="P44" s="122"/>
    </row>
    <row r="45" spans="1:16" ht="19.899999999999999" customHeight="1" x14ac:dyDescent="0.25">
      <c r="A45" s="15">
        <f>SetUp!C20</f>
        <v>0</v>
      </c>
      <c r="B45" s="29">
        <f t="shared" si="15"/>
        <v>0</v>
      </c>
      <c r="C45" s="29">
        <f t="shared" si="15"/>
        <v>0</v>
      </c>
      <c r="D45" s="29">
        <f t="shared" si="15"/>
        <v>0</v>
      </c>
      <c r="E45" s="29">
        <f t="shared" si="15"/>
        <v>0</v>
      </c>
      <c r="F45" s="29">
        <f t="shared" si="15"/>
        <v>0</v>
      </c>
      <c r="G45" s="29">
        <f t="shared" si="15"/>
        <v>0</v>
      </c>
      <c r="H45" s="29">
        <f t="shared" si="15"/>
        <v>0</v>
      </c>
      <c r="I45" s="29">
        <f t="shared" si="15"/>
        <v>0</v>
      </c>
      <c r="J45" s="29">
        <f t="shared" si="15"/>
        <v>0</v>
      </c>
      <c r="K45" s="29">
        <f t="shared" si="15"/>
        <v>0</v>
      </c>
      <c r="L45" s="29">
        <f t="shared" si="15"/>
        <v>0</v>
      </c>
      <c r="M45" s="29">
        <f t="shared" si="15"/>
        <v>0</v>
      </c>
      <c r="N45" s="30">
        <f t="shared" si="16"/>
        <v>0</v>
      </c>
      <c r="O45" s="122"/>
      <c r="P45" s="122"/>
    </row>
    <row r="46" spans="1:16" ht="19.899999999999999" customHeight="1" x14ac:dyDescent="0.25">
      <c r="A46" s="15">
        <f>SetUp!C21</f>
        <v>0</v>
      </c>
      <c r="B46" s="29">
        <f t="shared" si="15"/>
        <v>0</v>
      </c>
      <c r="C46" s="29">
        <f t="shared" si="15"/>
        <v>0</v>
      </c>
      <c r="D46" s="29">
        <f t="shared" si="15"/>
        <v>0</v>
      </c>
      <c r="E46" s="29">
        <f t="shared" si="15"/>
        <v>0</v>
      </c>
      <c r="F46" s="29">
        <f t="shared" si="15"/>
        <v>0</v>
      </c>
      <c r="G46" s="29">
        <f t="shared" si="15"/>
        <v>0</v>
      </c>
      <c r="H46" s="29">
        <f t="shared" si="15"/>
        <v>0</v>
      </c>
      <c r="I46" s="29">
        <f t="shared" si="15"/>
        <v>0</v>
      </c>
      <c r="J46" s="29">
        <f t="shared" si="15"/>
        <v>0</v>
      </c>
      <c r="K46" s="29">
        <f t="shared" si="15"/>
        <v>0</v>
      </c>
      <c r="L46" s="29">
        <f t="shared" si="15"/>
        <v>0</v>
      </c>
      <c r="M46" s="29">
        <f t="shared" si="15"/>
        <v>0</v>
      </c>
      <c r="N46" s="30">
        <f t="shared" si="16"/>
        <v>0</v>
      </c>
      <c r="O46" s="122"/>
      <c r="P46" s="122"/>
    </row>
    <row r="47" spans="1:16" ht="19.899999999999999" customHeight="1" x14ac:dyDescent="0.25">
      <c r="A47" s="15">
        <f>SetUp!C22</f>
        <v>0</v>
      </c>
      <c r="B47" s="29">
        <f t="shared" si="15"/>
        <v>0</v>
      </c>
      <c r="C47" s="29">
        <f t="shared" si="15"/>
        <v>0</v>
      </c>
      <c r="D47" s="29">
        <f t="shared" si="15"/>
        <v>0</v>
      </c>
      <c r="E47" s="29">
        <f t="shared" si="15"/>
        <v>0</v>
      </c>
      <c r="F47" s="29">
        <f t="shared" si="15"/>
        <v>0</v>
      </c>
      <c r="G47" s="29">
        <f t="shared" si="15"/>
        <v>0</v>
      </c>
      <c r="H47" s="29">
        <f t="shared" si="15"/>
        <v>0</v>
      </c>
      <c r="I47" s="29">
        <f t="shared" si="15"/>
        <v>0</v>
      </c>
      <c r="J47" s="29">
        <f t="shared" si="15"/>
        <v>0</v>
      </c>
      <c r="K47" s="29">
        <f t="shared" si="15"/>
        <v>0</v>
      </c>
      <c r="L47" s="29">
        <f t="shared" si="15"/>
        <v>0</v>
      </c>
      <c r="M47" s="29">
        <f t="shared" si="15"/>
        <v>0</v>
      </c>
      <c r="N47" s="30">
        <f t="shared" si="16"/>
        <v>0</v>
      </c>
      <c r="O47" s="122"/>
      <c r="P47" s="122"/>
    </row>
    <row r="48" spans="1:16" ht="19.899999999999999" customHeight="1" x14ac:dyDescent="0.25">
      <c r="A48" s="15">
        <f>SetUp!C23</f>
        <v>0</v>
      </c>
      <c r="B48" s="29">
        <f t="shared" si="15"/>
        <v>0</v>
      </c>
      <c r="C48" s="29">
        <f t="shared" si="15"/>
        <v>0</v>
      </c>
      <c r="D48" s="29">
        <f t="shared" si="15"/>
        <v>0</v>
      </c>
      <c r="E48" s="29">
        <f t="shared" si="15"/>
        <v>0</v>
      </c>
      <c r="F48" s="29">
        <f t="shared" si="15"/>
        <v>0</v>
      </c>
      <c r="G48" s="29">
        <f t="shared" si="15"/>
        <v>0</v>
      </c>
      <c r="H48" s="29">
        <f t="shared" si="15"/>
        <v>0</v>
      </c>
      <c r="I48" s="29">
        <f t="shared" si="15"/>
        <v>0</v>
      </c>
      <c r="J48" s="29">
        <f t="shared" si="15"/>
        <v>0</v>
      </c>
      <c r="K48" s="29">
        <f t="shared" si="15"/>
        <v>0</v>
      </c>
      <c r="L48" s="29">
        <f t="shared" si="15"/>
        <v>0</v>
      </c>
      <c r="M48" s="29">
        <f t="shared" si="15"/>
        <v>0</v>
      </c>
      <c r="N48" s="30">
        <f t="shared" si="16"/>
        <v>0</v>
      </c>
      <c r="O48" s="122"/>
      <c r="P48" s="122"/>
    </row>
    <row r="49" spans="1:16" ht="19.899999999999999" customHeight="1" x14ac:dyDescent="0.25">
      <c r="A49" s="15">
        <f>SetUp!C24</f>
        <v>0</v>
      </c>
      <c r="B49" s="29">
        <f t="shared" si="15"/>
        <v>0</v>
      </c>
      <c r="C49" s="29">
        <f t="shared" si="15"/>
        <v>0</v>
      </c>
      <c r="D49" s="29">
        <f t="shared" si="15"/>
        <v>0</v>
      </c>
      <c r="E49" s="29">
        <f t="shared" si="15"/>
        <v>0</v>
      </c>
      <c r="F49" s="29">
        <f t="shared" si="15"/>
        <v>0</v>
      </c>
      <c r="G49" s="29">
        <f t="shared" si="15"/>
        <v>0</v>
      </c>
      <c r="H49" s="29">
        <f t="shared" si="15"/>
        <v>0</v>
      </c>
      <c r="I49" s="29">
        <f t="shared" si="15"/>
        <v>0</v>
      </c>
      <c r="J49" s="29">
        <f t="shared" si="15"/>
        <v>0</v>
      </c>
      <c r="K49" s="29">
        <f t="shared" si="15"/>
        <v>0</v>
      </c>
      <c r="L49" s="29">
        <f t="shared" si="15"/>
        <v>0</v>
      </c>
      <c r="M49" s="29">
        <f t="shared" si="15"/>
        <v>0</v>
      </c>
      <c r="N49" s="30">
        <f t="shared" si="16"/>
        <v>0</v>
      </c>
      <c r="O49" s="122"/>
      <c r="P49" s="122"/>
    </row>
    <row r="50" spans="1:16" ht="5.65" customHeight="1" x14ac:dyDescent="0.25">
      <c r="A50" s="126"/>
      <c r="B50" s="126"/>
      <c r="C50" s="126"/>
      <c r="D50" s="126"/>
      <c r="E50" s="126"/>
      <c r="F50" s="126"/>
      <c r="G50" s="126"/>
      <c r="H50" s="126"/>
      <c r="I50" s="126"/>
      <c r="J50" s="126"/>
      <c r="K50" s="126"/>
      <c r="L50" s="126"/>
      <c r="M50" s="126"/>
      <c r="N50" s="126"/>
      <c r="O50" s="122"/>
      <c r="P50" s="122"/>
    </row>
    <row r="51" spans="1:16" ht="19.899999999999999" customHeight="1" x14ac:dyDescent="0.25">
      <c r="A51" s="14" t="s">
        <v>55</v>
      </c>
      <c r="B51" s="30">
        <f t="shared" ref="B51:N51" si="17">SUM(B40:B50)</f>
        <v>90</v>
      </c>
      <c r="C51" s="30">
        <f t="shared" si="17"/>
        <v>240</v>
      </c>
      <c r="D51" s="30">
        <f t="shared" si="17"/>
        <v>285</v>
      </c>
      <c r="E51" s="30">
        <f t="shared" si="17"/>
        <v>585</v>
      </c>
      <c r="F51" s="30">
        <f t="shared" si="17"/>
        <v>585</v>
      </c>
      <c r="G51" s="30">
        <f t="shared" si="17"/>
        <v>630</v>
      </c>
      <c r="H51" s="30">
        <f t="shared" si="17"/>
        <v>787.5</v>
      </c>
      <c r="I51" s="30">
        <f t="shared" si="17"/>
        <v>787.5</v>
      </c>
      <c r="J51" s="30">
        <f t="shared" si="17"/>
        <v>1005</v>
      </c>
      <c r="K51" s="30">
        <f t="shared" si="17"/>
        <v>986.25</v>
      </c>
      <c r="L51" s="30">
        <f t="shared" si="17"/>
        <v>1282.5</v>
      </c>
      <c r="M51" s="30">
        <f t="shared" si="17"/>
        <v>1620</v>
      </c>
      <c r="N51" s="30">
        <f t="shared" si="17"/>
        <v>8883.75</v>
      </c>
      <c r="O51" s="122"/>
      <c r="P51" s="122"/>
    </row>
    <row r="52" spans="1:16" ht="19.899999999999999" customHeight="1" x14ac:dyDescent="0.25">
      <c r="A52" s="122"/>
      <c r="B52" s="122"/>
      <c r="C52" s="122"/>
      <c r="D52" s="122"/>
      <c r="E52" s="122"/>
      <c r="F52" s="122"/>
      <c r="G52" s="122"/>
      <c r="H52" s="122"/>
      <c r="I52" s="122"/>
      <c r="J52" s="122"/>
      <c r="K52" s="122"/>
      <c r="L52" s="122"/>
      <c r="M52" s="122"/>
      <c r="N52" s="122"/>
      <c r="O52" s="122"/>
      <c r="P52" s="122"/>
    </row>
    <row r="53" spans="1:16" ht="19.899999999999999" customHeight="1" x14ac:dyDescent="0.25">
      <c r="A53" s="122"/>
      <c r="B53" s="122"/>
      <c r="C53" s="122"/>
      <c r="D53" s="122"/>
      <c r="E53" s="122"/>
      <c r="F53" s="122"/>
      <c r="G53" s="122"/>
      <c r="H53" s="122"/>
      <c r="I53" s="122"/>
      <c r="J53" s="122"/>
      <c r="K53" s="122"/>
      <c r="L53" s="122"/>
      <c r="M53" s="122"/>
      <c r="N53" s="122"/>
      <c r="O53" s="122"/>
      <c r="P53" s="122"/>
    </row>
    <row r="54" spans="1:16" ht="19.899999999999999" customHeight="1" x14ac:dyDescent="0.25">
      <c r="A54" s="116"/>
      <c r="B54" s="111"/>
      <c r="C54" s="111"/>
      <c r="D54" s="111"/>
      <c r="E54" s="111"/>
      <c r="F54" s="111"/>
      <c r="G54" s="111"/>
      <c r="H54" s="111"/>
      <c r="I54" s="111"/>
      <c r="J54" s="111"/>
      <c r="K54" s="111"/>
      <c r="L54" s="111"/>
      <c r="M54" s="111"/>
      <c r="N54" s="111"/>
      <c r="O54" s="122"/>
      <c r="P54" s="122"/>
    </row>
    <row r="55" spans="1:16" ht="24" x14ac:dyDescent="0.25">
      <c r="A55" s="61" t="s">
        <v>92</v>
      </c>
      <c r="B55" s="20">
        <f>Income!B$4</f>
        <v>43922</v>
      </c>
      <c r="C55" s="20">
        <f>Income!C$4</f>
        <v>43952</v>
      </c>
      <c r="D55" s="20">
        <f>Income!D$4</f>
        <v>43983</v>
      </c>
      <c r="E55" s="20">
        <f>Income!E$4</f>
        <v>44013</v>
      </c>
      <c r="F55" s="20">
        <f>Income!F$4</f>
        <v>44044</v>
      </c>
      <c r="G55" s="20">
        <f>Income!G$4</f>
        <v>44075</v>
      </c>
      <c r="H55" s="20">
        <f>Income!H$4</f>
        <v>44105</v>
      </c>
      <c r="I55" s="20">
        <f>Income!I$4</f>
        <v>44136</v>
      </c>
      <c r="J55" s="20">
        <f>Income!J$4</f>
        <v>44166</v>
      </c>
      <c r="K55" s="20">
        <f>Income!K$4</f>
        <v>44197</v>
      </c>
      <c r="L55" s="20">
        <f>Income!L$4</f>
        <v>44228</v>
      </c>
      <c r="M55" s="20">
        <f>Income!M$4</f>
        <v>44256</v>
      </c>
      <c r="N55" s="20" t="str">
        <f>Income!N$4</f>
        <v>Total 
This Year</v>
      </c>
      <c r="O55" s="122"/>
      <c r="P55" s="122"/>
    </row>
    <row r="56" spans="1:16" ht="19.899999999999999" customHeight="1" thickBot="1" x14ac:dyDescent="0.3">
      <c r="A56" s="36"/>
      <c r="B56" s="38" t="str">
        <f>Income!B$5</f>
        <v>M1</v>
      </c>
      <c r="C56" s="38" t="str">
        <f>Income!C$5</f>
        <v>M2</v>
      </c>
      <c r="D56" s="38" t="str">
        <f>Income!D$5</f>
        <v>M3</v>
      </c>
      <c r="E56" s="38" t="str">
        <f>Income!E$5</f>
        <v>M4</v>
      </c>
      <c r="F56" s="38" t="str">
        <f>Income!F$5</f>
        <v>M5</v>
      </c>
      <c r="G56" s="38" t="str">
        <f>Income!G$5</f>
        <v>M6</v>
      </c>
      <c r="H56" s="38" t="str">
        <f>Income!H$5</f>
        <v>M7</v>
      </c>
      <c r="I56" s="38" t="str">
        <f>Income!I$5</f>
        <v>M8</v>
      </c>
      <c r="J56" s="38" t="str">
        <f>Income!J$5</f>
        <v>M9</v>
      </c>
      <c r="K56" s="38" t="str">
        <f>Income!K$5</f>
        <v>M10</v>
      </c>
      <c r="L56" s="38" t="str">
        <f>Income!L$5</f>
        <v>M11</v>
      </c>
      <c r="M56" s="38" t="str">
        <f>Income!M$5</f>
        <v>M12</v>
      </c>
      <c r="N56" s="40" t="str">
        <f>CashFlow!$D$4</f>
        <v>2020-2021</v>
      </c>
      <c r="O56" s="122"/>
      <c r="P56" s="122"/>
    </row>
    <row r="57" spans="1:16" ht="19.899999999999999" customHeight="1" thickTop="1" x14ac:dyDescent="0.25">
      <c r="A57" s="15" t="str">
        <f>SetUp!C15</f>
        <v>Magic Beans</v>
      </c>
      <c r="B57" s="29">
        <f>Income!B55*Income!$R$6</f>
        <v>0</v>
      </c>
      <c r="C57" s="29">
        <f>Income!C55*Income!$R$6</f>
        <v>0</v>
      </c>
      <c r="D57" s="29">
        <f>Income!D55*Income!$R$6</f>
        <v>0</v>
      </c>
      <c r="E57" s="29">
        <f>Income!E55*Income!$R$6</f>
        <v>0</v>
      </c>
      <c r="F57" s="29">
        <f>Income!F55*Income!$R$6</f>
        <v>0</v>
      </c>
      <c r="G57" s="29">
        <f>Income!G55*Income!$R$6</f>
        <v>0</v>
      </c>
      <c r="H57" s="29">
        <f>Income!H55*Income!$R$6</f>
        <v>0</v>
      </c>
      <c r="I57" s="29">
        <f>Income!I55*Income!$R$6</f>
        <v>0</v>
      </c>
      <c r="J57" s="29">
        <f>Income!J55*Income!$R$6</f>
        <v>0</v>
      </c>
      <c r="K57" s="29">
        <f>Income!K55*Income!$R$6</f>
        <v>0</v>
      </c>
      <c r="L57" s="29">
        <f>Income!L55*Income!$R$6</f>
        <v>0</v>
      </c>
      <c r="M57" s="30">
        <f>Income!M55*Income!$R$6</f>
        <v>0</v>
      </c>
      <c r="N57" s="30">
        <f>SUM(B57:M57)</f>
        <v>0</v>
      </c>
      <c r="O57" s="122"/>
      <c r="P57" s="122"/>
    </row>
    <row r="58" spans="1:16" ht="19.899999999999999" customHeight="1" x14ac:dyDescent="0.25">
      <c r="A58" s="15" t="str">
        <f>SetUp!C16</f>
        <v>Flying Carpets</v>
      </c>
      <c r="B58" s="29">
        <f>Income!B56*Income!R7</f>
        <v>0</v>
      </c>
      <c r="C58" s="29">
        <f>Income!C56*Income!$R$6</f>
        <v>0</v>
      </c>
      <c r="D58" s="29">
        <f>Income!D56*Income!$R$6</f>
        <v>0</v>
      </c>
      <c r="E58" s="29">
        <f>Income!E56*Income!$R$6</f>
        <v>0</v>
      </c>
      <c r="F58" s="29">
        <f>Income!F56*Income!$R$6</f>
        <v>0</v>
      </c>
      <c r="G58" s="29">
        <f>Income!G56*Income!$R$6</f>
        <v>0</v>
      </c>
      <c r="H58" s="29">
        <f>Income!H56*Income!$R$6</f>
        <v>0</v>
      </c>
      <c r="I58" s="29">
        <f>Income!I56*Income!$R$6</f>
        <v>0</v>
      </c>
      <c r="J58" s="29">
        <f>Income!J56*Income!$R$6</f>
        <v>0</v>
      </c>
      <c r="K58" s="29">
        <f>Income!K56*Income!$R$6</f>
        <v>0</v>
      </c>
      <c r="L58" s="29">
        <f>Income!L56*Income!$R$6</f>
        <v>0</v>
      </c>
      <c r="M58" s="30">
        <f>Income!M56*Income!$R$6</f>
        <v>0</v>
      </c>
      <c r="N58" s="30">
        <f t="shared" ref="N58:N66" si="18">SUM(B58:M58)</f>
        <v>0</v>
      </c>
      <c r="O58" s="122"/>
      <c r="P58" s="122"/>
    </row>
    <row r="59" spans="1:16" ht="19.899999999999999" customHeight="1" x14ac:dyDescent="0.25">
      <c r="A59" s="15">
        <f>SetUp!C17</f>
        <v>0</v>
      </c>
      <c r="B59" s="29">
        <f>Income!B57*Income!R8</f>
        <v>0</v>
      </c>
      <c r="C59" s="29">
        <f>Income!C57*Income!$R$6</f>
        <v>0</v>
      </c>
      <c r="D59" s="29">
        <f>Income!D57*Income!$R$6</f>
        <v>0</v>
      </c>
      <c r="E59" s="29">
        <f>Income!E57*Income!$R$6</f>
        <v>0</v>
      </c>
      <c r="F59" s="29">
        <f>Income!F57*Income!$R$6</f>
        <v>0</v>
      </c>
      <c r="G59" s="29">
        <f>Income!G57*Income!$R$6</f>
        <v>0</v>
      </c>
      <c r="H59" s="29">
        <f>Income!H57*Income!$R$6</f>
        <v>0</v>
      </c>
      <c r="I59" s="29">
        <f>Income!I57*Income!$R$6</f>
        <v>0</v>
      </c>
      <c r="J59" s="29">
        <f>Income!J57*Income!$R$6</f>
        <v>0</v>
      </c>
      <c r="K59" s="29">
        <f>Income!K57*Income!$R$6</f>
        <v>0</v>
      </c>
      <c r="L59" s="29">
        <f>Income!L57*Income!$R$6</f>
        <v>0</v>
      </c>
      <c r="M59" s="30">
        <f>Income!M57*Income!$R$6</f>
        <v>0</v>
      </c>
      <c r="N59" s="30">
        <f t="shared" si="18"/>
        <v>0</v>
      </c>
      <c r="O59" s="122"/>
      <c r="P59" s="122"/>
    </row>
    <row r="60" spans="1:16" ht="19.899999999999999" customHeight="1" x14ac:dyDescent="0.25">
      <c r="A60" s="15">
        <f>SetUp!C18</f>
        <v>0</v>
      </c>
      <c r="B60" s="29">
        <f>Income!B58*Income!R9</f>
        <v>0</v>
      </c>
      <c r="C60" s="29">
        <f>Income!C58*Income!$R$6</f>
        <v>0</v>
      </c>
      <c r="D60" s="29">
        <f>Income!D58*Income!$R$6</f>
        <v>0</v>
      </c>
      <c r="E60" s="29">
        <f>Income!E58*Income!$R$6</f>
        <v>0</v>
      </c>
      <c r="F60" s="29">
        <f>Income!F58*Income!$R$6</f>
        <v>0</v>
      </c>
      <c r="G60" s="29">
        <f>Income!G58*Income!$R$6</f>
        <v>0</v>
      </c>
      <c r="H60" s="29">
        <f>Income!H58*Income!$R$6</f>
        <v>0</v>
      </c>
      <c r="I60" s="29">
        <f>Income!I58*Income!$R$6</f>
        <v>0</v>
      </c>
      <c r="J60" s="29">
        <f>Income!J58*Income!$R$6</f>
        <v>0</v>
      </c>
      <c r="K60" s="29">
        <f>Income!K58*Income!$R$6</f>
        <v>0</v>
      </c>
      <c r="L60" s="29">
        <f>Income!L58*Income!$R$6</f>
        <v>0</v>
      </c>
      <c r="M60" s="30">
        <f>Income!M58*Income!$R$6</f>
        <v>0</v>
      </c>
      <c r="N60" s="30">
        <f t="shared" si="18"/>
        <v>0</v>
      </c>
      <c r="O60" s="122"/>
      <c r="P60" s="122"/>
    </row>
    <row r="61" spans="1:16" ht="19.899999999999999" customHeight="1" x14ac:dyDescent="0.25">
      <c r="A61" s="15">
        <f>SetUp!C19</f>
        <v>0</v>
      </c>
      <c r="B61" s="29">
        <f>Income!B59*Income!R10</f>
        <v>0</v>
      </c>
      <c r="C61" s="29">
        <f>Income!C59*Income!$R$6</f>
        <v>0</v>
      </c>
      <c r="D61" s="29">
        <f>Income!D59*Income!$R$6</f>
        <v>0</v>
      </c>
      <c r="E61" s="29">
        <f>Income!E59*Income!$R$6</f>
        <v>0</v>
      </c>
      <c r="F61" s="29">
        <f>Income!F59*Income!$R$6</f>
        <v>0</v>
      </c>
      <c r="G61" s="29">
        <f>Income!G59*Income!$R$6</f>
        <v>0</v>
      </c>
      <c r="H61" s="29">
        <f>Income!H59*Income!$R$6</f>
        <v>0</v>
      </c>
      <c r="I61" s="29">
        <f>Income!I59*Income!$R$6</f>
        <v>0</v>
      </c>
      <c r="J61" s="29">
        <f>Income!J59*Income!$R$6</f>
        <v>0</v>
      </c>
      <c r="K61" s="29">
        <f>Income!K59*Income!$R$6</f>
        <v>0</v>
      </c>
      <c r="L61" s="29">
        <f>Income!L59*Income!$R$6</f>
        <v>0</v>
      </c>
      <c r="M61" s="30">
        <f>Income!M59*Income!$R$6</f>
        <v>0</v>
      </c>
      <c r="N61" s="30">
        <f t="shared" si="18"/>
        <v>0</v>
      </c>
      <c r="O61" s="122"/>
      <c r="P61" s="122"/>
    </row>
    <row r="62" spans="1:16" ht="19.899999999999999" customHeight="1" x14ac:dyDescent="0.25">
      <c r="A62" s="15">
        <f>SetUp!C20</f>
        <v>0</v>
      </c>
      <c r="B62" s="29">
        <f>Income!B60*Income!R11</f>
        <v>0</v>
      </c>
      <c r="C62" s="29">
        <f>Income!C60*Income!$R$6</f>
        <v>0</v>
      </c>
      <c r="D62" s="29">
        <f>Income!D60*Income!$R$6</f>
        <v>0</v>
      </c>
      <c r="E62" s="29">
        <f>Income!E60*Income!$R$6</f>
        <v>0</v>
      </c>
      <c r="F62" s="29">
        <f>Income!F60*Income!$R$6</f>
        <v>0</v>
      </c>
      <c r="G62" s="29">
        <f>Income!G60*Income!$R$6</f>
        <v>0</v>
      </c>
      <c r="H62" s="29">
        <f>Income!H60*Income!$R$6</f>
        <v>0</v>
      </c>
      <c r="I62" s="29">
        <f>Income!I60*Income!$R$6</f>
        <v>0</v>
      </c>
      <c r="J62" s="29">
        <f>Income!J60*Income!$R$6</f>
        <v>0</v>
      </c>
      <c r="K62" s="29">
        <f>Income!K60*Income!$R$6</f>
        <v>0</v>
      </c>
      <c r="L62" s="29">
        <f>Income!L60*Income!$R$6</f>
        <v>0</v>
      </c>
      <c r="M62" s="30">
        <f>Income!M60*Income!$R$6</f>
        <v>0</v>
      </c>
      <c r="N62" s="30">
        <f t="shared" si="18"/>
        <v>0</v>
      </c>
      <c r="O62" s="122"/>
      <c r="P62" s="122"/>
    </row>
    <row r="63" spans="1:16" ht="19.899999999999999" customHeight="1" x14ac:dyDescent="0.25">
      <c r="A63" s="15">
        <f>SetUp!C21</f>
        <v>0</v>
      </c>
      <c r="B63" s="29">
        <f>Income!B61*Income!R12</f>
        <v>0</v>
      </c>
      <c r="C63" s="29">
        <f>Income!C61*Income!$R$6</f>
        <v>0</v>
      </c>
      <c r="D63" s="29">
        <f>Income!D61*Income!$R$6</f>
        <v>0</v>
      </c>
      <c r="E63" s="29">
        <f>Income!E61*Income!$R$6</f>
        <v>0</v>
      </c>
      <c r="F63" s="29">
        <f>Income!F61*Income!$R$6</f>
        <v>0</v>
      </c>
      <c r="G63" s="29">
        <f>Income!G61*Income!$R$6</f>
        <v>0</v>
      </c>
      <c r="H63" s="29">
        <f>Income!H61*Income!$R$6</f>
        <v>0</v>
      </c>
      <c r="I63" s="29">
        <f>Income!I61*Income!$R$6</f>
        <v>0</v>
      </c>
      <c r="J63" s="29">
        <f>Income!J61*Income!$R$6</f>
        <v>0</v>
      </c>
      <c r="K63" s="29">
        <f>Income!K61*Income!$R$6</f>
        <v>0</v>
      </c>
      <c r="L63" s="29">
        <f>Income!L61*Income!$R$6</f>
        <v>0</v>
      </c>
      <c r="M63" s="30">
        <f>Income!M61*Income!$R$6</f>
        <v>0</v>
      </c>
      <c r="N63" s="30">
        <f t="shared" si="18"/>
        <v>0</v>
      </c>
      <c r="O63" s="122"/>
      <c r="P63" s="122"/>
    </row>
    <row r="64" spans="1:16" ht="19.899999999999999" customHeight="1" x14ac:dyDescent="0.25">
      <c r="A64" s="15">
        <f>SetUp!C22</f>
        <v>0</v>
      </c>
      <c r="B64" s="29">
        <f>Income!B62*Income!R13</f>
        <v>0</v>
      </c>
      <c r="C64" s="29">
        <f>Income!C62*Income!$R$6</f>
        <v>0</v>
      </c>
      <c r="D64" s="29">
        <f>Income!D62*Income!$R$6</f>
        <v>0</v>
      </c>
      <c r="E64" s="29">
        <f>Income!E62*Income!$R$6</f>
        <v>0</v>
      </c>
      <c r="F64" s="29">
        <f>Income!F62*Income!$R$6</f>
        <v>0</v>
      </c>
      <c r="G64" s="29">
        <f>Income!G62*Income!$R$6</f>
        <v>0</v>
      </c>
      <c r="H64" s="29">
        <f>Income!H62*Income!$R$6</f>
        <v>0</v>
      </c>
      <c r="I64" s="29">
        <f>Income!I62*Income!$R$6</f>
        <v>0</v>
      </c>
      <c r="J64" s="29">
        <f>Income!J62*Income!$R$6</f>
        <v>0</v>
      </c>
      <c r="K64" s="29">
        <f>Income!K62*Income!$R$6</f>
        <v>0</v>
      </c>
      <c r="L64" s="29">
        <f>Income!L62*Income!$R$6</f>
        <v>0</v>
      </c>
      <c r="M64" s="30">
        <f>Income!M62*Income!$R$6</f>
        <v>0</v>
      </c>
      <c r="N64" s="30">
        <f t="shared" si="18"/>
        <v>0</v>
      </c>
      <c r="O64" s="122"/>
      <c r="P64" s="122"/>
    </row>
    <row r="65" spans="1:16" ht="19.899999999999999" customHeight="1" x14ac:dyDescent="0.25">
      <c r="A65" s="15">
        <f>SetUp!C23</f>
        <v>0</v>
      </c>
      <c r="B65" s="29">
        <f>Income!B63*Income!R14</f>
        <v>0</v>
      </c>
      <c r="C65" s="29">
        <f>Income!C63*Income!$R$6</f>
        <v>0</v>
      </c>
      <c r="D65" s="29">
        <f>Income!D63*Income!$R$6</f>
        <v>0</v>
      </c>
      <c r="E65" s="29">
        <f>Income!E63*Income!$R$6</f>
        <v>0</v>
      </c>
      <c r="F65" s="29">
        <f>Income!F63*Income!$R$6</f>
        <v>0</v>
      </c>
      <c r="G65" s="29">
        <f>Income!G63*Income!$R$6</f>
        <v>0</v>
      </c>
      <c r="H65" s="29">
        <f>Income!H63*Income!$R$6</f>
        <v>0</v>
      </c>
      <c r="I65" s="29">
        <f>Income!I63*Income!$R$6</f>
        <v>0</v>
      </c>
      <c r="J65" s="29">
        <f>Income!J63*Income!$R$6</f>
        <v>0</v>
      </c>
      <c r="K65" s="29">
        <f>Income!K63*Income!$R$6</f>
        <v>0</v>
      </c>
      <c r="L65" s="29">
        <f>Income!L63*Income!$R$6</f>
        <v>0</v>
      </c>
      <c r="M65" s="30">
        <f>Income!M63*Income!$R$6</f>
        <v>0</v>
      </c>
      <c r="N65" s="30">
        <f t="shared" si="18"/>
        <v>0</v>
      </c>
      <c r="O65" s="122"/>
      <c r="P65" s="122"/>
    </row>
    <row r="66" spans="1:16" ht="19.899999999999999" customHeight="1" x14ac:dyDescent="0.25">
      <c r="A66" s="15">
        <f>SetUp!C24</f>
        <v>0</v>
      </c>
      <c r="B66" s="29">
        <f>Income!B64*Income!R15</f>
        <v>0</v>
      </c>
      <c r="C66" s="29">
        <f>Income!C64*Income!$R$6</f>
        <v>0</v>
      </c>
      <c r="D66" s="29">
        <f>Income!D64*Income!$R$6</f>
        <v>0</v>
      </c>
      <c r="E66" s="29">
        <f>Income!E64*Income!$R$6</f>
        <v>0</v>
      </c>
      <c r="F66" s="29">
        <f>Income!F64*Income!$R$6</f>
        <v>0</v>
      </c>
      <c r="G66" s="29">
        <f>Income!G64*Income!$R$6</f>
        <v>0</v>
      </c>
      <c r="H66" s="29">
        <f>Income!H64*Income!$R$6</f>
        <v>0</v>
      </c>
      <c r="I66" s="29">
        <f>Income!I64*Income!$R$6</f>
        <v>0</v>
      </c>
      <c r="J66" s="29">
        <f>Income!J64*Income!$R$6</f>
        <v>0</v>
      </c>
      <c r="K66" s="29">
        <f>Income!K64*Income!$R$6</f>
        <v>0</v>
      </c>
      <c r="L66" s="29">
        <f>Income!L64*Income!$R$6</f>
        <v>0</v>
      </c>
      <c r="M66" s="30">
        <f>Income!M64*Income!$R$6</f>
        <v>0</v>
      </c>
      <c r="N66" s="30">
        <f t="shared" si="18"/>
        <v>0</v>
      </c>
      <c r="O66" s="122"/>
      <c r="P66" s="122"/>
    </row>
    <row r="67" spans="1:16" ht="19.899999999999999" customHeight="1" x14ac:dyDescent="0.25">
      <c r="A67" s="15"/>
      <c r="B67" s="29"/>
      <c r="C67" s="29"/>
      <c r="D67" s="29"/>
      <c r="E67" s="29"/>
      <c r="F67" s="29"/>
      <c r="G67" s="29"/>
      <c r="H67" s="29"/>
      <c r="I67" s="29"/>
      <c r="J67" s="29"/>
      <c r="K67" s="29"/>
      <c r="L67" s="29"/>
      <c r="M67" s="30"/>
      <c r="N67" s="30"/>
      <c r="O67" s="122"/>
      <c r="P67" s="122"/>
    </row>
    <row r="68" spans="1:16" ht="19.899999999999999" customHeight="1" x14ac:dyDescent="0.25">
      <c r="A68" s="52" t="s">
        <v>91</v>
      </c>
      <c r="B68" s="30">
        <f t="shared" ref="B68:N68" si="19">SUM(B57:B67)</f>
        <v>0</v>
      </c>
      <c r="C68" s="30">
        <f t="shared" si="19"/>
        <v>0</v>
      </c>
      <c r="D68" s="30">
        <f t="shared" si="19"/>
        <v>0</v>
      </c>
      <c r="E68" s="30">
        <f t="shared" si="19"/>
        <v>0</v>
      </c>
      <c r="F68" s="30">
        <f t="shared" si="19"/>
        <v>0</v>
      </c>
      <c r="G68" s="30">
        <f t="shared" si="19"/>
        <v>0</v>
      </c>
      <c r="H68" s="30">
        <f t="shared" si="19"/>
        <v>0</v>
      </c>
      <c r="I68" s="30">
        <f t="shared" si="19"/>
        <v>0</v>
      </c>
      <c r="J68" s="30">
        <f t="shared" si="19"/>
        <v>0</v>
      </c>
      <c r="K68" s="30">
        <f t="shared" si="19"/>
        <v>0</v>
      </c>
      <c r="L68" s="30">
        <f t="shared" si="19"/>
        <v>0</v>
      </c>
      <c r="M68" s="30">
        <f t="shared" si="19"/>
        <v>0</v>
      </c>
      <c r="N68" s="30">
        <f t="shared" si="19"/>
        <v>0</v>
      </c>
      <c r="O68" s="122"/>
      <c r="P68" s="122"/>
    </row>
  </sheetData>
  <sheetProtection algorithmName="SHA-512" hashValue="eVHCNGaX3vRH+MLpmmuVe8jyOu5d3Uc/UbHVyQQvmLDkwoPsWV/jTOTS/7e7yo1Ko2WsucnETdEAG76TBEF1qA==" saltValue="zhKNk/3iWYGgOKHNL/rQuQ==" spinCount="100000" sheet="1" objects="1" scenarios="1" selectLockedCells="1" autoFilter="0"/>
  <conditionalFormatting sqref="P24:P33">
    <cfRule type="cellIs" dxfId="1" priority="1" operator="notEqual">
      <formula>"OK"</formula>
    </cfRule>
  </conditionalFormatting>
  <dataValidations count="1">
    <dataValidation type="list" allowBlank="1" showInputMessage="1" showErrorMessage="1" errorTitle="Not Allowed" error="Please use the dropdown provided to ensure that there are no input errors." sqref="O24:O33" xr:uid="{9255B191-B51A-41B1-B747-23630F0F465A}">
      <formula1>YN</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B3F44-F3B1-4534-864B-3EF9F2C5BD04}">
  <sheetPr codeName="wksWages"/>
  <dimension ref="A1:Q78"/>
  <sheetViews>
    <sheetView showGridLines="0" showRowColHeaders="0" zoomScaleNormal="100" workbookViewId="0">
      <pane xSplit="2" ySplit="1" topLeftCell="C8" activePane="bottomRight" state="frozen"/>
      <selection pane="topRight" activeCell="C1" sqref="C1"/>
      <selection pane="bottomLeft" activeCell="A2" sqref="A2"/>
      <selection pane="bottomRight" activeCell="C35" sqref="C35:N36"/>
    </sheetView>
  </sheetViews>
  <sheetFormatPr defaultColWidth="8.7109375" defaultRowHeight="19.899999999999999" customHeight="1" x14ac:dyDescent="0.25"/>
  <cols>
    <col min="1" max="1" width="2" style="49" customWidth="1"/>
    <col min="2" max="2" width="27.28515625" style="43" customWidth="1"/>
    <col min="3" max="3" width="16" style="43" bestFit="1" customWidth="1"/>
    <col min="4" max="15" width="11.7109375" style="43" customWidth="1"/>
    <col min="16" max="16" width="10.7109375" style="43" customWidth="1"/>
    <col min="17" max="16384" width="8.7109375" style="43"/>
  </cols>
  <sheetData>
    <row r="1" spans="1:17" ht="28.5" x14ac:dyDescent="0.25">
      <c r="A1" s="86" t="str">
        <f>CoName&amp;" - Salary, Wages &amp; Freelancers as at "&amp;TEXT(DateDefault,"dddd d mmmm yyyy")</f>
        <v>Cash Lifeboat - Salary, Wages &amp; Freelancers as at Wednesday 1 April 2020</v>
      </c>
      <c r="B1" s="127"/>
      <c r="C1" s="122"/>
      <c r="D1" s="122"/>
      <c r="E1" s="122"/>
      <c r="F1" s="122"/>
      <c r="G1" s="122"/>
      <c r="H1" s="122"/>
      <c r="I1" s="122"/>
      <c r="J1" s="122"/>
      <c r="K1" s="122"/>
      <c r="L1" s="122"/>
      <c r="M1" s="122"/>
      <c r="N1" s="101" t="str">
        <f ca="1">SetUp!$G$1</f>
        <v>Today is: Sat 11 Apr 2020</v>
      </c>
      <c r="O1" s="122"/>
      <c r="P1" s="122"/>
      <c r="Q1" s="122"/>
    </row>
    <row r="2" spans="1:17" ht="6.4" customHeight="1" x14ac:dyDescent="0.25">
      <c r="A2" s="128"/>
      <c r="B2" s="122"/>
      <c r="C2" s="122"/>
      <c r="D2" s="122"/>
      <c r="E2" s="122"/>
      <c r="F2" s="122"/>
      <c r="G2" s="122"/>
      <c r="H2" s="122"/>
      <c r="I2" s="122"/>
      <c r="J2" s="122"/>
      <c r="K2" s="122"/>
      <c r="L2" s="122"/>
      <c r="M2" s="122"/>
      <c r="N2" s="122"/>
      <c r="O2" s="122"/>
      <c r="P2" s="122"/>
      <c r="Q2" s="122"/>
    </row>
    <row r="3" spans="1:17" ht="26.65" customHeight="1" x14ac:dyDescent="0.25">
      <c r="A3" s="129" t="s">
        <v>136</v>
      </c>
      <c r="B3" s="122"/>
      <c r="C3" s="122"/>
      <c r="D3" s="122"/>
      <c r="E3" s="122"/>
      <c r="F3" s="122"/>
      <c r="G3" s="122"/>
      <c r="H3" s="122"/>
      <c r="I3" s="122"/>
      <c r="J3" s="122"/>
      <c r="K3" s="122"/>
      <c r="L3" s="122"/>
      <c r="M3" s="122"/>
      <c r="N3" s="122"/>
      <c r="O3" s="122"/>
      <c r="P3" s="122"/>
      <c r="Q3" s="122"/>
    </row>
    <row r="4" spans="1:17" ht="32.65" customHeight="1" thickBot="1" x14ac:dyDescent="0.3">
      <c r="A4" s="128"/>
      <c r="B4" s="46"/>
      <c r="C4" s="57">
        <f>Income!B$4</f>
        <v>43922</v>
      </c>
      <c r="D4" s="57">
        <f>Income!C$4</f>
        <v>43952</v>
      </c>
      <c r="E4" s="57">
        <f>Income!D$4</f>
        <v>43983</v>
      </c>
      <c r="F4" s="57">
        <f>Income!E$4</f>
        <v>44013</v>
      </c>
      <c r="G4" s="57">
        <f>Income!F$4</f>
        <v>44044</v>
      </c>
      <c r="H4" s="57">
        <f>Income!G$4</f>
        <v>44075</v>
      </c>
      <c r="I4" s="57">
        <f>Income!H$4</f>
        <v>44105</v>
      </c>
      <c r="J4" s="57">
        <f>Income!I$4</f>
        <v>44136</v>
      </c>
      <c r="K4" s="57">
        <f>Income!J$4</f>
        <v>44166</v>
      </c>
      <c r="L4" s="57">
        <f>Income!K$4</f>
        <v>44197</v>
      </c>
      <c r="M4" s="57">
        <f>Income!L$4</f>
        <v>44228</v>
      </c>
      <c r="N4" s="57">
        <f>Income!M$4</f>
        <v>44256</v>
      </c>
      <c r="O4" s="81" t="str">
        <f>Income!N$4</f>
        <v>Total 
This Year</v>
      </c>
      <c r="P4" s="81" t="s">
        <v>133</v>
      </c>
      <c r="Q4" s="106"/>
    </row>
    <row r="5" spans="1:17" ht="19.899999999999999" customHeight="1" thickTop="1" x14ac:dyDescent="0.25">
      <c r="A5" s="128"/>
      <c r="B5" s="130" t="s">
        <v>130</v>
      </c>
      <c r="C5" s="188">
        <v>1</v>
      </c>
      <c r="D5" s="188">
        <v>1</v>
      </c>
      <c r="E5" s="188">
        <v>1</v>
      </c>
      <c r="F5" s="188">
        <v>1</v>
      </c>
      <c r="G5" s="188">
        <v>1</v>
      </c>
      <c r="H5" s="188">
        <v>1</v>
      </c>
      <c r="I5" s="188">
        <v>1</v>
      </c>
      <c r="J5" s="188">
        <v>1</v>
      </c>
      <c r="K5" s="188">
        <v>1</v>
      </c>
      <c r="L5" s="188">
        <v>1</v>
      </c>
      <c r="M5" s="188">
        <v>1</v>
      </c>
      <c r="N5" s="188">
        <v>1</v>
      </c>
      <c r="O5" s="131"/>
      <c r="P5" s="132"/>
      <c r="Q5" s="122"/>
    </row>
    <row r="6" spans="1:17" ht="19.899999999999999" customHeight="1" x14ac:dyDescent="0.25">
      <c r="A6" s="128"/>
      <c r="B6" s="130" t="s">
        <v>132</v>
      </c>
      <c r="C6" s="188">
        <v>1200</v>
      </c>
      <c r="D6" s="188">
        <v>1200</v>
      </c>
      <c r="E6" s="188">
        <v>1200</v>
      </c>
      <c r="F6" s="188">
        <v>1200</v>
      </c>
      <c r="G6" s="188">
        <v>1200</v>
      </c>
      <c r="H6" s="188">
        <v>1200</v>
      </c>
      <c r="I6" s="188">
        <v>1200</v>
      </c>
      <c r="J6" s="188">
        <v>1200</v>
      </c>
      <c r="K6" s="188">
        <v>1200</v>
      </c>
      <c r="L6" s="188">
        <v>1200</v>
      </c>
      <c r="M6" s="188">
        <v>1200</v>
      </c>
      <c r="N6" s="188">
        <v>1200</v>
      </c>
      <c r="O6" s="131"/>
      <c r="P6" s="133"/>
      <c r="Q6" s="122"/>
    </row>
    <row r="7" spans="1:17" ht="19.899999999999999" customHeight="1" x14ac:dyDescent="0.25">
      <c r="A7" s="128"/>
      <c r="B7" s="134" t="s">
        <v>131</v>
      </c>
      <c r="C7" s="135">
        <f>C5*C6</f>
        <v>1200</v>
      </c>
      <c r="D7" s="135">
        <f t="shared" ref="D7:N7" si="0">D5*D6</f>
        <v>1200</v>
      </c>
      <c r="E7" s="135">
        <f t="shared" si="0"/>
        <v>1200</v>
      </c>
      <c r="F7" s="135">
        <f t="shared" si="0"/>
        <v>1200</v>
      </c>
      <c r="G7" s="135">
        <f t="shared" si="0"/>
        <v>1200</v>
      </c>
      <c r="H7" s="135">
        <f t="shared" si="0"/>
        <v>1200</v>
      </c>
      <c r="I7" s="135">
        <f t="shared" si="0"/>
        <v>1200</v>
      </c>
      <c r="J7" s="135">
        <f t="shared" si="0"/>
        <v>1200</v>
      </c>
      <c r="K7" s="135">
        <f t="shared" si="0"/>
        <v>1200</v>
      </c>
      <c r="L7" s="135">
        <f t="shared" si="0"/>
        <v>1200</v>
      </c>
      <c r="M7" s="135">
        <f t="shared" si="0"/>
        <v>1200</v>
      </c>
      <c r="N7" s="135">
        <f t="shared" si="0"/>
        <v>1200</v>
      </c>
      <c r="O7" s="135">
        <f>SUM(C7:N7)</f>
        <v>14400</v>
      </c>
      <c r="P7" s="133"/>
      <c r="Q7" s="122"/>
    </row>
    <row r="8" spans="1:17" ht="19.899999999999999" customHeight="1" x14ac:dyDescent="0.25">
      <c r="A8" s="122"/>
      <c r="B8" s="130" t="s">
        <v>49</v>
      </c>
      <c r="C8" s="136">
        <f t="shared" ref="C8:N8" si="1">C7*NIErFT</f>
        <v>96</v>
      </c>
      <c r="D8" s="136">
        <f t="shared" si="1"/>
        <v>96</v>
      </c>
      <c r="E8" s="136">
        <f t="shared" si="1"/>
        <v>96</v>
      </c>
      <c r="F8" s="136">
        <f t="shared" si="1"/>
        <v>96</v>
      </c>
      <c r="G8" s="136">
        <f t="shared" si="1"/>
        <v>96</v>
      </c>
      <c r="H8" s="136">
        <f t="shared" si="1"/>
        <v>96</v>
      </c>
      <c r="I8" s="136">
        <f t="shared" si="1"/>
        <v>96</v>
      </c>
      <c r="J8" s="136">
        <f t="shared" si="1"/>
        <v>96</v>
      </c>
      <c r="K8" s="136">
        <f t="shared" si="1"/>
        <v>96</v>
      </c>
      <c r="L8" s="136">
        <f t="shared" si="1"/>
        <v>96</v>
      </c>
      <c r="M8" s="136">
        <f t="shared" si="1"/>
        <v>96</v>
      </c>
      <c r="N8" s="136">
        <f t="shared" si="1"/>
        <v>96</v>
      </c>
      <c r="O8" s="136">
        <f>SUM(C8:N8)</f>
        <v>1152</v>
      </c>
      <c r="P8" s="133"/>
      <c r="Q8" s="122"/>
    </row>
    <row r="9" spans="1:17" ht="19.899999999999999" customHeight="1" x14ac:dyDescent="0.25">
      <c r="A9" s="122"/>
      <c r="B9" s="130" t="s">
        <v>92</v>
      </c>
      <c r="C9" s="136">
        <f>Income!B$49*$P$9</f>
        <v>0</v>
      </c>
      <c r="D9" s="136">
        <f>Income!C$49*$P$9</f>
        <v>0</v>
      </c>
      <c r="E9" s="136">
        <f>Income!D$49*$P$9</f>
        <v>0</v>
      </c>
      <c r="F9" s="136">
        <f>Income!E$49*$P$9</f>
        <v>0</v>
      </c>
      <c r="G9" s="136">
        <f>Income!F$49*$P$9</f>
        <v>0</v>
      </c>
      <c r="H9" s="136">
        <f>Income!G$49*$P$9</f>
        <v>0</v>
      </c>
      <c r="I9" s="136">
        <f>Income!H$49*$P$9</f>
        <v>0</v>
      </c>
      <c r="J9" s="136">
        <f>Income!I$49*$P$9</f>
        <v>0</v>
      </c>
      <c r="K9" s="136">
        <f>Income!J$49*$P$9</f>
        <v>0</v>
      </c>
      <c r="L9" s="136">
        <f>Income!K$49*$P$9</f>
        <v>0</v>
      </c>
      <c r="M9" s="136">
        <f>Income!L$49*$P$9</f>
        <v>0</v>
      </c>
      <c r="N9" s="136">
        <f>Income!M$49*$P$9</f>
        <v>0</v>
      </c>
      <c r="O9" s="136">
        <f>SUM(C9:N9)</f>
        <v>0</v>
      </c>
      <c r="P9" s="137"/>
      <c r="Q9" s="122"/>
    </row>
    <row r="10" spans="1:17" ht="19.899999999999999" customHeight="1" x14ac:dyDescent="0.25">
      <c r="A10" s="122"/>
      <c r="B10" s="138" t="str">
        <f>"TOTAL "&amp;PROPER($A3)</f>
        <v>TOTAL Full Time Staff - Direct</v>
      </c>
      <c r="C10" s="139">
        <f>SUM(C7:C9)</f>
        <v>1296</v>
      </c>
      <c r="D10" s="139">
        <f t="shared" ref="D10:N10" si="2">SUM(D7:D9)</f>
        <v>1296</v>
      </c>
      <c r="E10" s="139">
        <f t="shared" si="2"/>
        <v>1296</v>
      </c>
      <c r="F10" s="139">
        <f t="shared" si="2"/>
        <v>1296</v>
      </c>
      <c r="G10" s="139">
        <f t="shared" si="2"/>
        <v>1296</v>
      </c>
      <c r="H10" s="139">
        <f t="shared" si="2"/>
        <v>1296</v>
      </c>
      <c r="I10" s="139">
        <f t="shared" si="2"/>
        <v>1296</v>
      </c>
      <c r="J10" s="139">
        <f t="shared" si="2"/>
        <v>1296</v>
      </c>
      <c r="K10" s="139">
        <f t="shared" si="2"/>
        <v>1296</v>
      </c>
      <c r="L10" s="139">
        <f t="shared" si="2"/>
        <v>1296</v>
      </c>
      <c r="M10" s="139">
        <f t="shared" si="2"/>
        <v>1296</v>
      </c>
      <c r="N10" s="139">
        <f t="shared" si="2"/>
        <v>1296</v>
      </c>
      <c r="O10" s="139">
        <f>SUM(C10:N10)</f>
        <v>15552</v>
      </c>
      <c r="P10" s="133"/>
      <c r="Q10" s="122"/>
    </row>
    <row r="11" spans="1:17" ht="19.899999999999999" customHeight="1" x14ac:dyDescent="0.25">
      <c r="A11" s="122"/>
      <c r="B11" s="122"/>
      <c r="C11" s="122"/>
      <c r="D11" s="122"/>
      <c r="E11" s="122"/>
      <c r="F11" s="122"/>
      <c r="G11" s="122"/>
      <c r="H11" s="122"/>
      <c r="I11" s="122"/>
      <c r="J11" s="122"/>
      <c r="K11" s="122"/>
      <c r="L11" s="122"/>
      <c r="M11" s="122"/>
      <c r="N11" s="122"/>
      <c r="O11" s="122"/>
      <c r="P11" s="122"/>
      <c r="Q11" s="122"/>
    </row>
    <row r="12" spans="1:17" ht="19.899999999999999" customHeight="1" x14ac:dyDescent="0.25">
      <c r="A12" s="128"/>
      <c r="B12" s="122"/>
      <c r="C12" s="122"/>
      <c r="D12" s="122"/>
      <c r="E12" s="122"/>
      <c r="F12" s="122"/>
      <c r="G12" s="122"/>
      <c r="H12" s="122"/>
      <c r="I12" s="122"/>
      <c r="J12" s="122"/>
      <c r="K12" s="122"/>
      <c r="L12" s="122"/>
      <c r="M12" s="122"/>
      <c r="N12" s="122"/>
      <c r="O12" s="122"/>
      <c r="P12" s="122"/>
      <c r="Q12" s="122"/>
    </row>
    <row r="13" spans="1:17" ht="19.899999999999999" customHeight="1" x14ac:dyDescent="0.25">
      <c r="A13" s="129" t="s">
        <v>134</v>
      </c>
      <c r="B13" s="122"/>
      <c r="C13" s="122"/>
      <c r="D13" s="122"/>
      <c r="E13" s="122"/>
      <c r="F13" s="122"/>
      <c r="G13" s="122"/>
      <c r="H13" s="122"/>
      <c r="I13" s="122"/>
      <c r="J13" s="122"/>
      <c r="K13" s="122"/>
      <c r="L13" s="122"/>
      <c r="M13" s="122"/>
      <c r="N13" s="122"/>
      <c r="O13" s="122"/>
      <c r="P13" s="122"/>
      <c r="Q13" s="122"/>
    </row>
    <row r="14" spans="1:17" ht="32.65" customHeight="1" thickBot="1" x14ac:dyDescent="0.3">
      <c r="A14" s="128"/>
      <c r="B14" s="46"/>
      <c r="C14" s="57">
        <f>Income!B$4</f>
        <v>43922</v>
      </c>
      <c r="D14" s="57">
        <f>Income!C$4</f>
        <v>43952</v>
      </c>
      <c r="E14" s="57">
        <f>Income!D$4</f>
        <v>43983</v>
      </c>
      <c r="F14" s="57">
        <f>Income!E$4</f>
        <v>44013</v>
      </c>
      <c r="G14" s="57">
        <f>Income!F$4</f>
        <v>44044</v>
      </c>
      <c r="H14" s="57">
        <f>Income!G$4</f>
        <v>44075</v>
      </c>
      <c r="I14" s="57">
        <f>Income!H$4</f>
        <v>44105</v>
      </c>
      <c r="J14" s="57">
        <f>Income!I$4</f>
        <v>44136</v>
      </c>
      <c r="K14" s="57">
        <f>Income!J$4</f>
        <v>44166</v>
      </c>
      <c r="L14" s="57">
        <f>Income!K$4</f>
        <v>44197</v>
      </c>
      <c r="M14" s="57">
        <f>Income!L$4</f>
        <v>44228</v>
      </c>
      <c r="N14" s="57">
        <f>Income!M$4</f>
        <v>44256</v>
      </c>
      <c r="O14" s="81" t="str">
        <f>Income!N$4</f>
        <v>Total 
This Year</v>
      </c>
      <c r="P14" s="81" t="s">
        <v>133</v>
      </c>
      <c r="Q14" s="122"/>
    </row>
    <row r="15" spans="1:17" ht="19.899999999999999" customHeight="1" thickTop="1" x14ac:dyDescent="0.25">
      <c r="A15" s="128"/>
      <c r="B15" s="130" t="s">
        <v>130</v>
      </c>
      <c r="C15" s="58"/>
      <c r="D15" s="58"/>
      <c r="E15" s="58"/>
      <c r="F15" s="58"/>
      <c r="G15" s="58"/>
      <c r="H15" s="58"/>
      <c r="I15" s="58"/>
      <c r="J15" s="58"/>
      <c r="K15" s="58"/>
      <c r="L15" s="58"/>
      <c r="M15" s="58"/>
      <c r="N15" s="58"/>
      <c r="O15" s="131"/>
      <c r="P15" s="132"/>
      <c r="Q15" s="122"/>
    </row>
    <row r="16" spans="1:17" ht="19.899999999999999" customHeight="1" x14ac:dyDescent="0.25">
      <c r="A16" s="128"/>
      <c r="B16" s="130" t="s">
        <v>132</v>
      </c>
      <c r="C16" s="58"/>
      <c r="D16" s="58"/>
      <c r="E16" s="58"/>
      <c r="F16" s="58"/>
      <c r="G16" s="58"/>
      <c r="H16" s="58"/>
      <c r="I16" s="58"/>
      <c r="J16" s="58"/>
      <c r="K16" s="58"/>
      <c r="L16" s="58"/>
      <c r="M16" s="58"/>
      <c r="N16" s="58"/>
      <c r="O16" s="131"/>
      <c r="P16" s="133"/>
      <c r="Q16" s="122"/>
    </row>
    <row r="17" spans="1:17" ht="19.899999999999999" customHeight="1" x14ac:dyDescent="0.25">
      <c r="A17" s="128"/>
      <c r="B17" s="134" t="s">
        <v>131</v>
      </c>
      <c r="C17" s="135">
        <f>C15*C16</f>
        <v>0</v>
      </c>
      <c r="D17" s="135">
        <f t="shared" ref="D17" si="3">D15*D16</f>
        <v>0</v>
      </c>
      <c r="E17" s="135">
        <f t="shared" ref="E17" si="4">E15*E16</f>
        <v>0</v>
      </c>
      <c r="F17" s="135">
        <f t="shared" ref="F17" si="5">F15*F16</f>
        <v>0</v>
      </c>
      <c r="G17" s="135">
        <f t="shared" ref="G17" si="6">G15*G16</f>
        <v>0</v>
      </c>
      <c r="H17" s="135">
        <f t="shared" ref="H17" si="7">H15*H16</f>
        <v>0</v>
      </c>
      <c r="I17" s="135">
        <f t="shared" ref="I17" si="8">I15*I16</f>
        <v>0</v>
      </c>
      <c r="J17" s="135">
        <f t="shared" ref="J17" si="9">J15*J16</f>
        <v>0</v>
      </c>
      <c r="K17" s="135">
        <f t="shared" ref="K17" si="10">K15*K16</f>
        <v>0</v>
      </c>
      <c r="L17" s="135">
        <f t="shared" ref="L17" si="11">L15*L16</f>
        <v>0</v>
      </c>
      <c r="M17" s="135">
        <f t="shared" ref="M17" si="12">M15*M16</f>
        <v>0</v>
      </c>
      <c r="N17" s="135">
        <f t="shared" ref="N17" si="13">N15*N16</f>
        <v>0</v>
      </c>
      <c r="O17" s="135">
        <f>SUM(C17:N17)</f>
        <v>0</v>
      </c>
      <c r="P17" s="133"/>
      <c r="Q17" s="122"/>
    </row>
    <row r="18" spans="1:17" ht="19.899999999999999" customHeight="1" x14ac:dyDescent="0.25">
      <c r="A18" s="122"/>
      <c r="B18" s="130" t="s">
        <v>49</v>
      </c>
      <c r="C18" s="136">
        <f t="shared" ref="C18:N18" si="14">C17*NIErFT</f>
        <v>0</v>
      </c>
      <c r="D18" s="136">
        <f t="shared" si="14"/>
        <v>0</v>
      </c>
      <c r="E18" s="136">
        <f t="shared" si="14"/>
        <v>0</v>
      </c>
      <c r="F18" s="136">
        <f t="shared" si="14"/>
        <v>0</v>
      </c>
      <c r="G18" s="136">
        <f t="shared" si="14"/>
        <v>0</v>
      </c>
      <c r="H18" s="136">
        <f t="shared" si="14"/>
        <v>0</v>
      </c>
      <c r="I18" s="136">
        <f t="shared" si="14"/>
        <v>0</v>
      </c>
      <c r="J18" s="136">
        <f t="shared" si="14"/>
        <v>0</v>
      </c>
      <c r="K18" s="136">
        <f t="shared" si="14"/>
        <v>0</v>
      </c>
      <c r="L18" s="136">
        <f t="shared" si="14"/>
        <v>0</v>
      </c>
      <c r="M18" s="136">
        <f t="shared" si="14"/>
        <v>0</v>
      </c>
      <c r="N18" s="136">
        <f t="shared" si="14"/>
        <v>0</v>
      </c>
      <c r="O18" s="136">
        <f>SUM(C18:N18)</f>
        <v>0</v>
      </c>
      <c r="P18" s="133"/>
      <c r="Q18" s="122"/>
    </row>
    <row r="19" spans="1:17" ht="19.899999999999999" customHeight="1" x14ac:dyDescent="0.25">
      <c r="A19" s="122"/>
      <c r="B19" s="130" t="s">
        <v>92</v>
      </c>
      <c r="C19" s="136">
        <f>Income!B$49*$P$19</f>
        <v>0</v>
      </c>
      <c r="D19" s="136">
        <f>Income!C$49*$P$19</f>
        <v>0</v>
      </c>
      <c r="E19" s="136">
        <f>Income!D$49*$P$19</f>
        <v>0</v>
      </c>
      <c r="F19" s="136">
        <f>Income!E$49*$P$19</f>
        <v>0</v>
      </c>
      <c r="G19" s="136">
        <f>Income!F$49*$P$19</f>
        <v>0</v>
      </c>
      <c r="H19" s="136">
        <f>Income!G$49*$P$19</f>
        <v>0</v>
      </c>
      <c r="I19" s="136">
        <f>Income!H$49*$P$19</f>
        <v>0</v>
      </c>
      <c r="J19" s="136">
        <f>Income!I$49*$P$19</f>
        <v>0</v>
      </c>
      <c r="K19" s="136">
        <f>Income!J$49*$P$19</f>
        <v>0</v>
      </c>
      <c r="L19" s="136">
        <f>Income!K$49*$P$19</f>
        <v>0</v>
      </c>
      <c r="M19" s="136">
        <f>Income!L$49*$P$19</f>
        <v>0</v>
      </c>
      <c r="N19" s="136">
        <f>Income!M$49*$P$19</f>
        <v>0</v>
      </c>
      <c r="O19" s="136">
        <f>SUM(C19:N19)</f>
        <v>0</v>
      </c>
      <c r="P19" s="137"/>
      <c r="Q19" s="122"/>
    </row>
    <row r="20" spans="1:17" ht="19.899999999999999" customHeight="1" x14ac:dyDescent="0.25">
      <c r="A20" s="122"/>
      <c r="B20" s="138" t="str">
        <f>"TOTAL "&amp;PROPER($A13)</f>
        <v>TOTAL Full Time Staff - Support</v>
      </c>
      <c r="C20" s="139">
        <f>SUM(C17:C19)</f>
        <v>0</v>
      </c>
      <c r="D20" s="139">
        <f t="shared" ref="D20" si="15">SUM(D17:D19)</f>
        <v>0</v>
      </c>
      <c r="E20" s="139">
        <f t="shared" ref="E20" si="16">SUM(E17:E19)</f>
        <v>0</v>
      </c>
      <c r="F20" s="139">
        <f t="shared" ref="F20" si="17">SUM(F17:F19)</f>
        <v>0</v>
      </c>
      <c r="G20" s="139">
        <f t="shared" ref="G20" si="18">SUM(G17:G19)</f>
        <v>0</v>
      </c>
      <c r="H20" s="139">
        <f t="shared" ref="H20" si="19">SUM(H17:H19)</f>
        <v>0</v>
      </c>
      <c r="I20" s="139">
        <f t="shared" ref="I20" si="20">SUM(I17:I19)</f>
        <v>0</v>
      </c>
      <c r="J20" s="139">
        <f t="shared" ref="J20" si="21">SUM(J17:J19)</f>
        <v>0</v>
      </c>
      <c r="K20" s="139">
        <f t="shared" ref="K20" si="22">SUM(K17:K19)</f>
        <v>0</v>
      </c>
      <c r="L20" s="139">
        <f t="shared" ref="L20" si="23">SUM(L17:L19)</f>
        <v>0</v>
      </c>
      <c r="M20" s="139">
        <f t="shared" ref="M20" si="24">SUM(M17:M19)</f>
        <v>0</v>
      </c>
      <c r="N20" s="139">
        <f t="shared" ref="N20" si="25">SUM(N17:N19)</f>
        <v>0</v>
      </c>
      <c r="O20" s="139">
        <f>SUM(C20:N20)</f>
        <v>0</v>
      </c>
      <c r="P20" s="133"/>
      <c r="Q20" s="122"/>
    </row>
    <row r="21" spans="1:17" ht="19.899999999999999" customHeight="1" x14ac:dyDescent="0.25">
      <c r="A21" s="128"/>
      <c r="B21" s="122"/>
      <c r="C21" s="122"/>
      <c r="D21" s="122"/>
      <c r="E21" s="122"/>
      <c r="F21" s="122"/>
      <c r="G21" s="122"/>
      <c r="H21" s="122"/>
      <c r="I21" s="122"/>
      <c r="J21" s="122"/>
      <c r="K21" s="122"/>
      <c r="L21" s="122"/>
      <c r="M21" s="122"/>
      <c r="N21" s="122"/>
      <c r="O21" s="122"/>
      <c r="P21" s="122"/>
      <c r="Q21" s="122"/>
    </row>
    <row r="22" spans="1:17" ht="19.899999999999999" customHeight="1" x14ac:dyDescent="0.25">
      <c r="A22" s="128"/>
      <c r="B22" s="122"/>
      <c r="C22" s="122"/>
      <c r="D22" s="122"/>
      <c r="E22" s="122"/>
      <c r="F22" s="122"/>
      <c r="G22" s="122"/>
      <c r="H22" s="122"/>
      <c r="I22" s="122"/>
      <c r="J22" s="122"/>
      <c r="K22" s="122"/>
      <c r="L22" s="122"/>
      <c r="M22" s="122"/>
      <c r="N22" s="122"/>
      <c r="O22" s="122"/>
      <c r="P22" s="122"/>
      <c r="Q22" s="122"/>
    </row>
    <row r="23" spans="1:17" ht="19.899999999999999" customHeight="1" x14ac:dyDescent="0.25">
      <c r="A23" s="129" t="s">
        <v>137</v>
      </c>
      <c r="B23" s="122"/>
      <c r="C23" s="122"/>
      <c r="D23" s="122"/>
      <c r="E23" s="122"/>
      <c r="F23" s="122"/>
      <c r="G23" s="122"/>
      <c r="H23" s="122"/>
      <c r="I23" s="122"/>
      <c r="J23" s="122"/>
      <c r="K23" s="122"/>
      <c r="L23" s="122"/>
      <c r="M23" s="122"/>
      <c r="N23" s="122"/>
      <c r="O23" s="122"/>
      <c r="P23" s="122"/>
      <c r="Q23" s="122"/>
    </row>
    <row r="24" spans="1:17" ht="32.65" customHeight="1" thickBot="1" x14ac:dyDescent="0.3">
      <c r="A24" s="128"/>
      <c r="B24" s="46"/>
      <c r="C24" s="57">
        <f>Income!B$4</f>
        <v>43922</v>
      </c>
      <c r="D24" s="57">
        <f>Income!C$4</f>
        <v>43952</v>
      </c>
      <c r="E24" s="57">
        <f>Income!D$4</f>
        <v>43983</v>
      </c>
      <c r="F24" s="57">
        <f>Income!E$4</f>
        <v>44013</v>
      </c>
      <c r="G24" s="57">
        <f>Income!F$4</f>
        <v>44044</v>
      </c>
      <c r="H24" s="57">
        <f>Income!G$4</f>
        <v>44075</v>
      </c>
      <c r="I24" s="57">
        <f>Income!H$4</f>
        <v>44105</v>
      </c>
      <c r="J24" s="57">
        <f>Income!I$4</f>
        <v>44136</v>
      </c>
      <c r="K24" s="57">
        <f>Income!J$4</f>
        <v>44166</v>
      </c>
      <c r="L24" s="57">
        <f>Income!K$4</f>
        <v>44197</v>
      </c>
      <c r="M24" s="57">
        <f>Income!L$4</f>
        <v>44228</v>
      </c>
      <c r="N24" s="57">
        <f>Income!M$4</f>
        <v>44256</v>
      </c>
      <c r="O24" s="81" t="str">
        <f>Income!N$4</f>
        <v>Total 
This Year</v>
      </c>
      <c r="P24" s="81" t="s">
        <v>133</v>
      </c>
      <c r="Q24" s="122"/>
    </row>
    <row r="25" spans="1:17" ht="19.899999999999999" customHeight="1" thickTop="1" x14ac:dyDescent="0.25">
      <c r="A25" s="128"/>
      <c r="B25" s="130" t="s">
        <v>130</v>
      </c>
      <c r="C25" s="58">
        <v>1</v>
      </c>
      <c r="D25" s="58">
        <v>1</v>
      </c>
      <c r="E25" s="58">
        <v>1</v>
      </c>
      <c r="F25" s="58">
        <v>1</v>
      </c>
      <c r="G25" s="58">
        <v>1</v>
      </c>
      <c r="H25" s="58">
        <v>1</v>
      </c>
      <c r="I25" s="58">
        <v>1</v>
      </c>
      <c r="J25" s="58">
        <v>1</v>
      </c>
      <c r="K25" s="58">
        <v>1</v>
      </c>
      <c r="L25" s="58">
        <v>1</v>
      </c>
      <c r="M25" s="58">
        <v>1</v>
      </c>
      <c r="N25" s="58">
        <v>1</v>
      </c>
      <c r="O25" s="131"/>
      <c r="P25" s="132"/>
      <c r="Q25" s="122"/>
    </row>
    <row r="26" spans="1:17" ht="19.899999999999999" customHeight="1" x14ac:dyDescent="0.25">
      <c r="A26" s="128"/>
      <c r="B26" s="130" t="s">
        <v>132</v>
      </c>
      <c r="C26" s="58">
        <v>600</v>
      </c>
      <c r="D26" s="58">
        <v>600</v>
      </c>
      <c r="E26" s="58">
        <v>600</v>
      </c>
      <c r="F26" s="58">
        <v>600</v>
      </c>
      <c r="G26" s="58">
        <v>600</v>
      </c>
      <c r="H26" s="58">
        <v>600</v>
      </c>
      <c r="I26" s="58">
        <v>600</v>
      </c>
      <c r="J26" s="58">
        <v>600</v>
      </c>
      <c r="K26" s="58">
        <v>600</v>
      </c>
      <c r="L26" s="58">
        <v>600</v>
      </c>
      <c r="M26" s="58">
        <v>600</v>
      </c>
      <c r="N26" s="58">
        <v>600</v>
      </c>
      <c r="O26" s="131"/>
      <c r="P26" s="133"/>
      <c r="Q26" s="122"/>
    </row>
    <row r="27" spans="1:17" ht="19.899999999999999" customHeight="1" x14ac:dyDescent="0.25">
      <c r="A27" s="128"/>
      <c r="B27" s="134" t="s">
        <v>131</v>
      </c>
      <c r="C27" s="135">
        <f>C25*C26</f>
        <v>600</v>
      </c>
      <c r="D27" s="135">
        <f t="shared" ref="D27" si="26">D25*D26</f>
        <v>600</v>
      </c>
      <c r="E27" s="135">
        <f t="shared" ref="E27" si="27">E25*E26</f>
        <v>600</v>
      </c>
      <c r="F27" s="135">
        <f t="shared" ref="F27" si="28">F25*F26</f>
        <v>600</v>
      </c>
      <c r="G27" s="135">
        <f t="shared" ref="G27" si="29">G25*G26</f>
        <v>600</v>
      </c>
      <c r="H27" s="135">
        <f t="shared" ref="H27" si="30">H25*H26</f>
        <v>600</v>
      </c>
      <c r="I27" s="135">
        <f t="shared" ref="I27" si="31">I25*I26</f>
        <v>600</v>
      </c>
      <c r="J27" s="135">
        <f t="shared" ref="J27" si="32">J25*J26</f>
        <v>600</v>
      </c>
      <c r="K27" s="135">
        <f t="shared" ref="K27" si="33">K25*K26</f>
        <v>600</v>
      </c>
      <c r="L27" s="135">
        <f t="shared" ref="L27" si="34">L25*L26</f>
        <v>600</v>
      </c>
      <c r="M27" s="135">
        <f t="shared" ref="M27" si="35">M25*M26</f>
        <v>600</v>
      </c>
      <c r="N27" s="135">
        <f t="shared" ref="N27" si="36">N25*N26</f>
        <v>600</v>
      </c>
      <c r="O27" s="135">
        <f>SUM(C27:N27)</f>
        <v>7200</v>
      </c>
      <c r="P27" s="133"/>
      <c r="Q27" s="122"/>
    </row>
    <row r="28" spans="1:17" ht="19.899999999999999" customHeight="1" x14ac:dyDescent="0.25">
      <c r="A28" s="122"/>
      <c r="B28" s="130" t="s">
        <v>49</v>
      </c>
      <c r="C28" s="136">
        <f t="shared" ref="C28:N28" si="37">C27*NIErFT</f>
        <v>48</v>
      </c>
      <c r="D28" s="136">
        <f t="shared" si="37"/>
        <v>48</v>
      </c>
      <c r="E28" s="136">
        <f t="shared" si="37"/>
        <v>48</v>
      </c>
      <c r="F28" s="136">
        <f t="shared" si="37"/>
        <v>48</v>
      </c>
      <c r="G28" s="136">
        <f t="shared" si="37"/>
        <v>48</v>
      </c>
      <c r="H28" s="136">
        <f t="shared" si="37"/>
        <v>48</v>
      </c>
      <c r="I28" s="136">
        <f t="shared" si="37"/>
        <v>48</v>
      </c>
      <c r="J28" s="136">
        <f t="shared" si="37"/>
        <v>48</v>
      </c>
      <c r="K28" s="136">
        <f t="shared" si="37"/>
        <v>48</v>
      </c>
      <c r="L28" s="136">
        <f t="shared" si="37"/>
        <v>48</v>
      </c>
      <c r="M28" s="136">
        <f t="shared" si="37"/>
        <v>48</v>
      </c>
      <c r="N28" s="136">
        <f t="shared" si="37"/>
        <v>48</v>
      </c>
      <c r="O28" s="136">
        <f>SUM(C28:N28)</f>
        <v>576</v>
      </c>
      <c r="P28" s="133"/>
      <c r="Q28" s="122"/>
    </row>
    <row r="29" spans="1:17" ht="19.899999999999999" customHeight="1" x14ac:dyDescent="0.25">
      <c r="A29" s="122"/>
      <c r="B29" s="130" t="s">
        <v>92</v>
      </c>
      <c r="C29" s="136">
        <f>Income!B$49*$P$29</f>
        <v>0</v>
      </c>
      <c r="D29" s="136">
        <f>Income!C$49*$P$29</f>
        <v>0</v>
      </c>
      <c r="E29" s="136">
        <f>Income!D$49*$P$29</f>
        <v>0</v>
      </c>
      <c r="F29" s="136">
        <f>Income!E$49*$P$29</f>
        <v>0</v>
      </c>
      <c r="G29" s="136">
        <f>Income!F$49*$P$29</f>
        <v>0</v>
      </c>
      <c r="H29" s="136">
        <f>Income!G$49*$P$29</f>
        <v>0</v>
      </c>
      <c r="I29" s="136">
        <f>Income!H$49*$P$29</f>
        <v>0</v>
      </c>
      <c r="J29" s="136">
        <f>Income!I$49*$P$29</f>
        <v>0</v>
      </c>
      <c r="K29" s="136">
        <f>Income!J$49*$P$29</f>
        <v>0</v>
      </c>
      <c r="L29" s="136">
        <f>Income!K$49*$P$29</f>
        <v>0</v>
      </c>
      <c r="M29" s="136">
        <f>Income!L$49*$P$29</f>
        <v>0</v>
      </c>
      <c r="N29" s="136">
        <f>Income!M$49*$P$29</f>
        <v>0</v>
      </c>
      <c r="O29" s="136">
        <f>SUM(C29:N29)</f>
        <v>0</v>
      </c>
      <c r="P29" s="137"/>
      <c r="Q29" s="122"/>
    </row>
    <row r="30" spans="1:17" ht="19.899999999999999" customHeight="1" x14ac:dyDescent="0.25">
      <c r="A30" s="122"/>
      <c r="B30" s="138" t="str">
        <f>"TOTAL "&amp;PROPER($A23)</f>
        <v>TOTAL Part Time Staff - Direct</v>
      </c>
      <c r="C30" s="139">
        <f>SUM(C27:C29)</f>
        <v>648</v>
      </c>
      <c r="D30" s="139">
        <f t="shared" ref="D30" si="38">SUM(D27:D29)</f>
        <v>648</v>
      </c>
      <c r="E30" s="139">
        <f t="shared" ref="E30" si="39">SUM(E27:E29)</f>
        <v>648</v>
      </c>
      <c r="F30" s="139">
        <f t="shared" ref="F30" si="40">SUM(F27:F29)</f>
        <v>648</v>
      </c>
      <c r="G30" s="139">
        <f t="shared" ref="G30" si="41">SUM(G27:G29)</f>
        <v>648</v>
      </c>
      <c r="H30" s="139">
        <f t="shared" ref="H30" si="42">SUM(H27:H29)</f>
        <v>648</v>
      </c>
      <c r="I30" s="139">
        <f t="shared" ref="I30" si="43">SUM(I27:I29)</f>
        <v>648</v>
      </c>
      <c r="J30" s="139">
        <f t="shared" ref="J30" si="44">SUM(J27:J29)</f>
        <v>648</v>
      </c>
      <c r="K30" s="139">
        <f t="shared" ref="K30" si="45">SUM(K27:K29)</f>
        <v>648</v>
      </c>
      <c r="L30" s="139">
        <f t="shared" ref="L30" si="46">SUM(L27:L29)</f>
        <v>648</v>
      </c>
      <c r="M30" s="139">
        <f t="shared" ref="M30" si="47">SUM(M27:M29)</f>
        <v>648</v>
      </c>
      <c r="N30" s="139">
        <f t="shared" ref="N30" si="48">SUM(N27:N29)</f>
        <v>648</v>
      </c>
      <c r="O30" s="139">
        <f>SUM(C30:N30)</f>
        <v>7776</v>
      </c>
      <c r="P30" s="133"/>
      <c r="Q30" s="122"/>
    </row>
    <row r="31" spans="1:17" ht="19.899999999999999" customHeight="1" x14ac:dyDescent="0.25">
      <c r="A31" s="128"/>
      <c r="B31" s="122"/>
      <c r="C31" s="122"/>
      <c r="D31" s="122"/>
      <c r="E31" s="122"/>
      <c r="F31" s="122"/>
      <c r="G31" s="122"/>
      <c r="H31" s="122"/>
      <c r="I31" s="122"/>
      <c r="J31" s="122"/>
      <c r="K31" s="122"/>
      <c r="L31" s="122"/>
      <c r="M31" s="122"/>
      <c r="N31" s="122"/>
      <c r="O31" s="122"/>
      <c r="P31" s="122"/>
      <c r="Q31" s="122"/>
    </row>
    <row r="32" spans="1:17" ht="19.899999999999999" customHeight="1" x14ac:dyDescent="0.25">
      <c r="A32" s="128"/>
      <c r="B32" s="122"/>
      <c r="C32" s="122"/>
      <c r="D32" s="122"/>
      <c r="E32" s="122"/>
      <c r="F32" s="122"/>
      <c r="G32" s="122"/>
      <c r="H32" s="122"/>
      <c r="I32" s="122"/>
      <c r="J32" s="122"/>
      <c r="K32" s="122"/>
      <c r="L32" s="122"/>
      <c r="M32" s="122"/>
      <c r="N32" s="122"/>
      <c r="O32" s="122"/>
      <c r="P32" s="122"/>
      <c r="Q32" s="122"/>
    </row>
    <row r="33" spans="1:17" ht="19.899999999999999" customHeight="1" x14ac:dyDescent="0.25">
      <c r="A33" s="129" t="s">
        <v>135</v>
      </c>
      <c r="B33" s="122"/>
      <c r="C33" s="122"/>
      <c r="D33" s="122"/>
      <c r="E33" s="122"/>
      <c r="F33" s="122"/>
      <c r="G33" s="122"/>
      <c r="H33" s="122"/>
      <c r="I33" s="122"/>
      <c r="J33" s="122"/>
      <c r="K33" s="122"/>
      <c r="L33" s="122"/>
      <c r="M33" s="122"/>
      <c r="N33" s="122"/>
      <c r="O33" s="122"/>
      <c r="P33" s="122"/>
      <c r="Q33" s="122"/>
    </row>
    <row r="34" spans="1:17" ht="32.65" customHeight="1" thickBot="1" x14ac:dyDescent="0.3">
      <c r="A34" s="128"/>
      <c r="B34" s="46"/>
      <c r="C34" s="57">
        <f>Income!B$4</f>
        <v>43922</v>
      </c>
      <c r="D34" s="57">
        <f>Income!C$4</f>
        <v>43952</v>
      </c>
      <c r="E34" s="57">
        <f>Income!D$4</f>
        <v>43983</v>
      </c>
      <c r="F34" s="57">
        <f>Income!E$4</f>
        <v>44013</v>
      </c>
      <c r="G34" s="57">
        <f>Income!F$4</f>
        <v>44044</v>
      </c>
      <c r="H34" s="57">
        <f>Income!G$4</f>
        <v>44075</v>
      </c>
      <c r="I34" s="57">
        <f>Income!H$4</f>
        <v>44105</v>
      </c>
      <c r="J34" s="57">
        <f>Income!I$4</f>
        <v>44136</v>
      </c>
      <c r="K34" s="57">
        <f>Income!J$4</f>
        <v>44166</v>
      </c>
      <c r="L34" s="57">
        <f>Income!K$4</f>
        <v>44197</v>
      </c>
      <c r="M34" s="57">
        <f>Income!L$4</f>
        <v>44228</v>
      </c>
      <c r="N34" s="57">
        <f>Income!M$4</f>
        <v>44256</v>
      </c>
      <c r="O34" s="81" t="str">
        <f>Income!N$4</f>
        <v>Total 
This Year</v>
      </c>
      <c r="P34" s="81" t="s">
        <v>133</v>
      </c>
      <c r="Q34" s="122"/>
    </row>
    <row r="35" spans="1:17" ht="19.899999999999999" customHeight="1" thickTop="1" x14ac:dyDescent="0.25">
      <c r="A35" s="128"/>
      <c r="B35" s="130" t="s">
        <v>130</v>
      </c>
      <c r="C35" s="58">
        <v>1</v>
      </c>
      <c r="D35" s="58">
        <v>1</v>
      </c>
      <c r="E35" s="58">
        <v>1</v>
      </c>
      <c r="F35" s="58">
        <v>1</v>
      </c>
      <c r="G35" s="58">
        <v>1</v>
      </c>
      <c r="H35" s="58">
        <v>1</v>
      </c>
      <c r="I35" s="58">
        <v>1</v>
      </c>
      <c r="J35" s="58">
        <v>1</v>
      </c>
      <c r="K35" s="58">
        <v>1</v>
      </c>
      <c r="L35" s="58">
        <v>1</v>
      </c>
      <c r="M35" s="58">
        <v>1</v>
      </c>
      <c r="N35" s="58">
        <v>1</v>
      </c>
      <c r="O35" s="131"/>
      <c r="P35" s="132"/>
      <c r="Q35" s="122"/>
    </row>
    <row r="36" spans="1:17" ht="19.899999999999999" customHeight="1" x14ac:dyDescent="0.25">
      <c r="A36" s="128"/>
      <c r="B36" s="130" t="s">
        <v>132</v>
      </c>
      <c r="C36" s="58">
        <v>600</v>
      </c>
      <c r="D36" s="58">
        <v>600</v>
      </c>
      <c r="E36" s="58">
        <v>600</v>
      </c>
      <c r="F36" s="58">
        <v>600</v>
      </c>
      <c r="G36" s="58">
        <v>600</v>
      </c>
      <c r="H36" s="58">
        <v>600</v>
      </c>
      <c r="I36" s="58">
        <v>600</v>
      </c>
      <c r="J36" s="58">
        <v>600</v>
      </c>
      <c r="K36" s="58">
        <v>600</v>
      </c>
      <c r="L36" s="58">
        <v>600</v>
      </c>
      <c r="M36" s="58">
        <v>600</v>
      </c>
      <c r="N36" s="58">
        <v>600</v>
      </c>
      <c r="O36" s="131"/>
      <c r="P36" s="133"/>
      <c r="Q36" s="122"/>
    </row>
    <row r="37" spans="1:17" ht="19.899999999999999" customHeight="1" x14ac:dyDescent="0.25">
      <c r="A37" s="128"/>
      <c r="B37" s="134" t="s">
        <v>131</v>
      </c>
      <c r="C37" s="135">
        <f>C35*C36</f>
        <v>600</v>
      </c>
      <c r="D37" s="135">
        <f t="shared" ref="D37" si="49">D35*D36</f>
        <v>600</v>
      </c>
      <c r="E37" s="135">
        <f t="shared" ref="E37" si="50">E35*E36</f>
        <v>600</v>
      </c>
      <c r="F37" s="135">
        <f t="shared" ref="F37" si="51">F35*F36</f>
        <v>600</v>
      </c>
      <c r="G37" s="135">
        <f t="shared" ref="G37" si="52">G35*G36</f>
        <v>600</v>
      </c>
      <c r="H37" s="135">
        <f t="shared" ref="H37" si="53">H35*H36</f>
        <v>600</v>
      </c>
      <c r="I37" s="135">
        <f t="shared" ref="I37" si="54">I35*I36</f>
        <v>600</v>
      </c>
      <c r="J37" s="135">
        <f t="shared" ref="J37" si="55">J35*J36</f>
        <v>600</v>
      </c>
      <c r="K37" s="135">
        <f t="shared" ref="K37" si="56">K35*K36</f>
        <v>600</v>
      </c>
      <c r="L37" s="135">
        <f t="shared" ref="L37" si="57">L35*L36</f>
        <v>600</v>
      </c>
      <c r="M37" s="135">
        <f t="shared" ref="M37" si="58">M35*M36</f>
        <v>600</v>
      </c>
      <c r="N37" s="135">
        <f t="shared" ref="N37" si="59">N35*N36</f>
        <v>600</v>
      </c>
      <c r="O37" s="135">
        <f>SUM(C37:N37)</f>
        <v>7200</v>
      </c>
      <c r="P37" s="133"/>
      <c r="Q37" s="122"/>
    </row>
    <row r="38" spans="1:17" ht="19.899999999999999" customHeight="1" x14ac:dyDescent="0.25">
      <c r="A38" s="122"/>
      <c r="B38" s="130" t="s">
        <v>49</v>
      </c>
      <c r="C38" s="136">
        <f t="shared" ref="C38:N38" si="60">C37*NIErFT</f>
        <v>48</v>
      </c>
      <c r="D38" s="136">
        <f t="shared" si="60"/>
        <v>48</v>
      </c>
      <c r="E38" s="136">
        <f t="shared" si="60"/>
        <v>48</v>
      </c>
      <c r="F38" s="136">
        <f t="shared" si="60"/>
        <v>48</v>
      </c>
      <c r="G38" s="136">
        <f t="shared" si="60"/>
        <v>48</v>
      </c>
      <c r="H38" s="136">
        <f t="shared" si="60"/>
        <v>48</v>
      </c>
      <c r="I38" s="136">
        <f t="shared" si="60"/>
        <v>48</v>
      </c>
      <c r="J38" s="136">
        <f t="shared" si="60"/>
        <v>48</v>
      </c>
      <c r="K38" s="136">
        <f t="shared" si="60"/>
        <v>48</v>
      </c>
      <c r="L38" s="136">
        <f t="shared" si="60"/>
        <v>48</v>
      </c>
      <c r="M38" s="136">
        <f t="shared" si="60"/>
        <v>48</v>
      </c>
      <c r="N38" s="136">
        <f t="shared" si="60"/>
        <v>48</v>
      </c>
      <c r="O38" s="136">
        <f>SUM(C38:N38)</f>
        <v>576</v>
      </c>
      <c r="P38" s="133"/>
      <c r="Q38" s="122"/>
    </row>
    <row r="39" spans="1:17" ht="19.899999999999999" customHeight="1" x14ac:dyDescent="0.25">
      <c r="A39" s="122"/>
      <c r="B39" s="130" t="s">
        <v>92</v>
      </c>
      <c r="C39" s="136">
        <f>Income!B$49*$P$9</f>
        <v>0</v>
      </c>
      <c r="D39" s="136">
        <f>Income!C$49*$P$9</f>
        <v>0</v>
      </c>
      <c r="E39" s="136">
        <f>Income!D$49*$P$9</f>
        <v>0</v>
      </c>
      <c r="F39" s="136">
        <f>Income!E$49*$P$9</f>
        <v>0</v>
      </c>
      <c r="G39" s="136">
        <f>Income!F$49*$P$9</f>
        <v>0</v>
      </c>
      <c r="H39" s="136">
        <f>Income!G$49*$P$9</f>
        <v>0</v>
      </c>
      <c r="I39" s="136">
        <f>Income!H$49*$P$9</f>
        <v>0</v>
      </c>
      <c r="J39" s="136">
        <f>Income!I$49*$P$9</f>
        <v>0</v>
      </c>
      <c r="K39" s="136">
        <f>Income!J$49*$P$9</f>
        <v>0</v>
      </c>
      <c r="L39" s="136">
        <f>Income!K$49*$P$9</f>
        <v>0</v>
      </c>
      <c r="M39" s="136">
        <f>Income!L$49*$P$9</f>
        <v>0</v>
      </c>
      <c r="N39" s="136">
        <f>Income!M$49*$P$9</f>
        <v>0</v>
      </c>
      <c r="O39" s="136">
        <f>SUM(C39:N39)</f>
        <v>0</v>
      </c>
      <c r="P39" s="137"/>
      <c r="Q39" s="122"/>
    </row>
    <row r="40" spans="1:17" ht="19.899999999999999" customHeight="1" x14ac:dyDescent="0.25">
      <c r="A40" s="122"/>
      <c r="B40" s="138" t="str">
        <f>"TOTAL "&amp;PROPER($A33)</f>
        <v>TOTAL Part Time Staff - Support</v>
      </c>
      <c r="C40" s="139">
        <f>SUM(C37:C39)</f>
        <v>648</v>
      </c>
      <c r="D40" s="139">
        <f t="shared" ref="D40" si="61">SUM(D37:D39)</f>
        <v>648</v>
      </c>
      <c r="E40" s="139">
        <f t="shared" ref="E40" si="62">SUM(E37:E39)</f>
        <v>648</v>
      </c>
      <c r="F40" s="139">
        <f t="shared" ref="F40" si="63">SUM(F37:F39)</f>
        <v>648</v>
      </c>
      <c r="G40" s="139">
        <f t="shared" ref="G40" si="64">SUM(G37:G39)</f>
        <v>648</v>
      </c>
      <c r="H40" s="139">
        <f t="shared" ref="H40" si="65">SUM(H37:H39)</f>
        <v>648</v>
      </c>
      <c r="I40" s="139">
        <f t="shared" ref="I40" si="66">SUM(I37:I39)</f>
        <v>648</v>
      </c>
      <c r="J40" s="139">
        <f t="shared" ref="J40" si="67">SUM(J37:J39)</f>
        <v>648</v>
      </c>
      <c r="K40" s="139">
        <f t="shared" ref="K40" si="68">SUM(K37:K39)</f>
        <v>648</v>
      </c>
      <c r="L40" s="139">
        <f t="shared" ref="L40" si="69">SUM(L37:L39)</f>
        <v>648</v>
      </c>
      <c r="M40" s="139">
        <f t="shared" ref="M40" si="70">SUM(M37:M39)</f>
        <v>648</v>
      </c>
      <c r="N40" s="139">
        <f t="shared" ref="N40" si="71">SUM(N37:N39)</f>
        <v>648</v>
      </c>
      <c r="O40" s="139">
        <f>SUM(C40:N40)</f>
        <v>7776</v>
      </c>
      <c r="P40" s="133"/>
      <c r="Q40" s="122"/>
    </row>
    <row r="41" spans="1:17" ht="19.899999999999999" customHeight="1" x14ac:dyDescent="0.25">
      <c r="A41" s="128"/>
      <c r="B41" s="122"/>
      <c r="C41" s="122"/>
      <c r="D41" s="122"/>
      <c r="E41" s="122"/>
      <c r="F41" s="122"/>
      <c r="G41" s="122"/>
      <c r="H41" s="122"/>
      <c r="I41" s="122"/>
      <c r="J41" s="122"/>
      <c r="K41" s="122"/>
      <c r="L41" s="122"/>
      <c r="M41" s="122"/>
      <c r="N41" s="122"/>
      <c r="O41" s="122"/>
      <c r="P41" s="122"/>
      <c r="Q41" s="122"/>
    </row>
    <row r="42" spans="1:17" ht="19.899999999999999" customHeight="1" x14ac:dyDescent="0.25">
      <c r="A42" s="128"/>
      <c r="B42" s="122"/>
      <c r="C42" s="122"/>
      <c r="D42" s="122"/>
      <c r="E42" s="122"/>
      <c r="F42" s="122"/>
      <c r="G42" s="122"/>
      <c r="H42" s="122"/>
      <c r="I42" s="122"/>
      <c r="J42" s="122"/>
      <c r="K42" s="122"/>
      <c r="L42" s="122"/>
      <c r="M42" s="122"/>
      <c r="N42" s="122"/>
      <c r="O42" s="122"/>
      <c r="P42" s="122"/>
      <c r="Q42" s="122"/>
    </row>
    <row r="43" spans="1:17" ht="19.899999999999999" customHeight="1" x14ac:dyDescent="0.25">
      <c r="A43" s="129" t="s">
        <v>138</v>
      </c>
      <c r="B43" s="122"/>
      <c r="C43" s="122"/>
      <c r="D43" s="122"/>
      <c r="E43" s="122"/>
      <c r="F43" s="122"/>
      <c r="G43" s="122"/>
      <c r="H43" s="122"/>
      <c r="I43" s="122"/>
      <c r="J43" s="122"/>
      <c r="K43" s="122"/>
      <c r="L43" s="122"/>
      <c r="M43" s="122"/>
      <c r="N43" s="122"/>
      <c r="O43" s="122"/>
      <c r="P43" s="122"/>
      <c r="Q43" s="122"/>
    </row>
    <row r="44" spans="1:17" ht="32.65" customHeight="1" thickBot="1" x14ac:dyDescent="0.3">
      <c r="A44" s="128"/>
      <c r="B44" s="46"/>
      <c r="C44" s="57">
        <f>Income!B$4</f>
        <v>43922</v>
      </c>
      <c r="D44" s="57">
        <f>Income!C$4</f>
        <v>43952</v>
      </c>
      <c r="E44" s="57">
        <f>Income!D$4</f>
        <v>43983</v>
      </c>
      <c r="F44" s="57">
        <f>Income!E$4</f>
        <v>44013</v>
      </c>
      <c r="G44" s="57">
        <f>Income!F$4</f>
        <v>44044</v>
      </c>
      <c r="H44" s="57">
        <f>Income!G$4</f>
        <v>44075</v>
      </c>
      <c r="I44" s="57">
        <f>Income!H$4</f>
        <v>44105</v>
      </c>
      <c r="J44" s="57">
        <f>Income!I$4</f>
        <v>44136</v>
      </c>
      <c r="K44" s="57">
        <f>Income!J$4</f>
        <v>44166</v>
      </c>
      <c r="L44" s="57">
        <f>Income!K$4</f>
        <v>44197</v>
      </c>
      <c r="M44" s="57">
        <f>Income!L$4</f>
        <v>44228</v>
      </c>
      <c r="N44" s="57">
        <f>Income!M$4</f>
        <v>44256</v>
      </c>
      <c r="O44" s="81" t="str">
        <f>Income!N$4</f>
        <v>Total 
This Year</v>
      </c>
      <c r="P44" s="122"/>
      <c r="Q44" s="122"/>
    </row>
    <row r="45" spans="1:17" ht="19.899999999999999" customHeight="1" thickTop="1" x14ac:dyDescent="0.25">
      <c r="A45" s="128"/>
      <c r="B45" s="130" t="s">
        <v>139</v>
      </c>
      <c r="C45" s="188">
        <v>4</v>
      </c>
      <c r="D45" s="188">
        <v>4</v>
      </c>
      <c r="E45" s="188">
        <v>4</v>
      </c>
      <c r="F45" s="188">
        <v>4</v>
      </c>
      <c r="G45" s="188">
        <v>4</v>
      </c>
      <c r="H45" s="188">
        <v>4</v>
      </c>
      <c r="I45" s="188">
        <v>4</v>
      </c>
      <c r="J45" s="188">
        <v>4</v>
      </c>
      <c r="K45" s="188">
        <v>4</v>
      </c>
      <c r="L45" s="188">
        <v>4</v>
      </c>
      <c r="M45" s="188">
        <v>4</v>
      </c>
      <c r="N45" s="188">
        <v>4</v>
      </c>
      <c r="O45" s="131"/>
      <c r="P45" s="122"/>
      <c r="Q45" s="122"/>
    </row>
    <row r="46" spans="1:17" ht="19.899999999999999" customHeight="1" x14ac:dyDescent="0.25">
      <c r="A46" s="128"/>
      <c r="B46" s="130" t="s">
        <v>140</v>
      </c>
      <c r="C46" s="188">
        <v>250</v>
      </c>
      <c r="D46" s="188">
        <v>250</v>
      </c>
      <c r="E46" s="188">
        <v>250</v>
      </c>
      <c r="F46" s="188">
        <v>250</v>
      </c>
      <c r="G46" s="188">
        <v>250</v>
      </c>
      <c r="H46" s="188">
        <v>250</v>
      </c>
      <c r="I46" s="188">
        <v>250</v>
      </c>
      <c r="J46" s="188">
        <v>250</v>
      </c>
      <c r="K46" s="188">
        <v>250</v>
      </c>
      <c r="L46" s="188">
        <v>250</v>
      </c>
      <c r="M46" s="188">
        <v>250</v>
      </c>
      <c r="N46" s="188">
        <v>250</v>
      </c>
      <c r="O46" s="131"/>
      <c r="P46" s="122"/>
      <c r="Q46" s="122"/>
    </row>
    <row r="47" spans="1:17" ht="19.899999999999999" customHeight="1" x14ac:dyDescent="0.25">
      <c r="A47" s="122"/>
      <c r="B47" s="138" t="str">
        <f>"TOTAL "&amp;PROPER($A43)</f>
        <v>TOTAL Freelance Staff - Direct</v>
      </c>
      <c r="C47" s="139">
        <f>C45*C46</f>
        <v>1000</v>
      </c>
      <c r="D47" s="139">
        <f t="shared" ref="D47:N47" si="72">D45*D46</f>
        <v>1000</v>
      </c>
      <c r="E47" s="139">
        <f t="shared" si="72"/>
        <v>1000</v>
      </c>
      <c r="F47" s="139">
        <f t="shared" si="72"/>
        <v>1000</v>
      </c>
      <c r="G47" s="139">
        <f t="shared" si="72"/>
        <v>1000</v>
      </c>
      <c r="H47" s="139">
        <f t="shared" si="72"/>
        <v>1000</v>
      </c>
      <c r="I47" s="139">
        <f t="shared" si="72"/>
        <v>1000</v>
      </c>
      <c r="J47" s="139">
        <f t="shared" si="72"/>
        <v>1000</v>
      </c>
      <c r="K47" s="139">
        <f t="shared" si="72"/>
        <v>1000</v>
      </c>
      <c r="L47" s="139">
        <f t="shared" si="72"/>
        <v>1000</v>
      </c>
      <c r="M47" s="139">
        <f t="shared" si="72"/>
        <v>1000</v>
      </c>
      <c r="N47" s="139">
        <f t="shared" si="72"/>
        <v>1000</v>
      </c>
      <c r="O47" s="139">
        <f>SUM(C47:N47)</f>
        <v>12000</v>
      </c>
      <c r="P47" s="122"/>
      <c r="Q47" s="122"/>
    </row>
    <row r="48" spans="1:17" ht="19.899999999999999" customHeight="1" x14ac:dyDescent="0.25">
      <c r="A48" s="128"/>
      <c r="B48" s="122"/>
      <c r="C48" s="122"/>
      <c r="D48" s="122"/>
      <c r="E48" s="122"/>
      <c r="F48" s="122"/>
      <c r="G48" s="122"/>
      <c r="H48" s="122"/>
      <c r="I48" s="122"/>
      <c r="J48" s="122"/>
      <c r="K48" s="122"/>
      <c r="L48" s="122"/>
      <c r="M48" s="122"/>
      <c r="N48" s="122"/>
      <c r="O48" s="122"/>
      <c r="P48" s="122"/>
      <c r="Q48" s="122"/>
    </row>
    <row r="49" spans="1:17" ht="19.899999999999999" customHeight="1" x14ac:dyDescent="0.25">
      <c r="A49" s="128"/>
      <c r="B49" s="122"/>
      <c r="C49" s="122"/>
      <c r="D49" s="122"/>
      <c r="E49" s="122"/>
      <c r="F49" s="122"/>
      <c r="G49" s="122"/>
      <c r="H49" s="122"/>
      <c r="I49" s="122"/>
      <c r="J49" s="122"/>
      <c r="K49" s="122"/>
      <c r="L49" s="122"/>
      <c r="M49" s="122"/>
      <c r="N49" s="122"/>
      <c r="O49" s="122"/>
      <c r="P49" s="122"/>
      <c r="Q49" s="122"/>
    </row>
    <row r="50" spans="1:17" ht="19.899999999999999" customHeight="1" x14ac:dyDescent="0.25">
      <c r="A50" s="129" t="s">
        <v>141</v>
      </c>
      <c r="B50" s="122"/>
      <c r="C50" s="122"/>
      <c r="D50" s="122"/>
      <c r="E50" s="122"/>
      <c r="F50" s="122"/>
      <c r="G50" s="122"/>
      <c r="H50" s="122"/>
      <c r="I50" s="122"/>
      <c r="J50" s="122"/>
      <c r="K50" s="122"/>
      <c r="L50" s="122"/>
      <c r="M50" s="122"/>
      <c r="N50" s="122"/>
      <c r="O50" s="122"/>
      <c r="P50" s="122"/>
      <c r="Q50" s="122"/>
    </row>
    <row r="51" spans="1:17" ht="32.65" customHeight="1" thickBot="1" x14ac:dyDescent="0.3">
      <c r="A51" s="128"/>
      <c r="B51" s="46"/>
      <c r="C51" s="57">
        <f>CashFlow!E4</f>
        <v>43922</v>
      </c>
      <c r="D51" s="57">
        <f>CashFlow!F4</f>
        <v>43952</v>
      </c>
      <c r="E51" s="57">
        <f>CashFlow!G4</f>
        <v>43983</v>
      </c>
      <c r="F51" s="57">
        <f>CashFlow!H4</f>
        <v>44013</v>
      </c>
      <c r="G51" s="57">
        <f>CashFlow!I4</f>
        <v>44044</v>
      </c>
      <c r="H51" s="57">
        <f>CashFlow!J4</f>
        <v>44075</v>
      </c>
      <c r="I51" s="57">
        <f>CashFlow!K4</f>
        <v>44105</v>
      </c>
      <c r="J51" s="57">
        <f>CashFlow!L4</f>
        <v>44136</v>
      </c>
      <c r="K51" s="57">
        <f>CashFlow!M4</f>
        <v>44166</v>
      </c>
      <c r="L51" s="57">
        <f>CashFlow!N4</f>
        <v>44197</v>
      </c>
      <c r="M51" s="57">
        <f>CashFlow!O4</f>
        <v>44228</v>
      </c>
      <c r="N51" s="57">
        <f>CashFlow!P4</f>
        <v>44256</v>
      </c>
      <c r="O51" s="81" t="str">
        <f>Income!N$4</f>
        <v>Total 
This Year</v>
      </c>
      <c r="P51" s="122"/>
      <c r="Q51" s="122"/>
    </row>
    <row r="52" spans="1:17" ht="19.899999999999999" customHeight="1" thickTop="1" x14ac:dyDescent="0.25">
      <c r="A52" s="128"/>
      <c r="B52" s="130" t="s">
        <v>139</v>
      </c>
      <c r="C52" s="58">
        <v>1</v>
      </c>
      <c r="D52" s="58">
        <v>1</v>
      </c>
      <c r="E52" s="58">
        <v>1</v>
      </c>
      <c r="F52" s="58">
        <v>1</v>
      </c>
      <c r="G52" s="58">
        <v>1</v>
      </c>
      <c r="H52" s="58">
        <v>1</v>
      </c>
      <c r="I52" s="58">
        <v>1</v>
      </c>
      <c r="J52" s="58">
        <v>1</v>
      </c>
      <c r="K52" s="58">
        <v>1</v>
      </c>
      <c r="L52" s="58">
        <v>1</v>
      </c>
      <c r="M52" s="58">
        <v>1</v>
      </c>
      <c r="N52" s="58">
        <v>1</v>
      </c>
      <c r="O52" s="131"/>
      <c r="P52" s="122"/>
      <c r="Q52" s="122"/>
    </row>
    <row r="53" spans="1:17" ht="19.899999999999999" customHeight="1" x14ac:dyDescent="0.25">
      <c r="A53" s="128"/>
      <c r="B53" s="130" t="s">
        <v>140</v>
      </c>
      <c r="C53" s="58">
        <v>200</v>
      </c>
      <c r="D53" s="58">
        <v>200</v>
      </c>
      <c r="E53" s="58">
        <v>200</v>
      </c>
      <c r="F53" s="58">
        <v>200</v>
      </c>
      <c r="G53" s="58">
        <v>200</v>
      </c>
      <c r="H53" s="58">
        <v>200</v>
      </c>
      <c r="I53" s="58">
        <v>200</v>
      </c>
      <c r="J53" s="58">
        <v>200</v>
      </c>
      <c r="K53" s="58">
        <v>200</v>
      </c>
      <c r="L53" s="58">
        <v>200</v>
      </c>
      <c r="M53" s="58">
        <v>200</v>
      </c>
      <c r="N53" s="58">
        <v>200</v>
      </c>
      <c r="O53" s="131"/>
      <c r="P53" s="122"/>
      <c r="Q53" s="122"/>
    </row>
    <row r="54" spans="1:17" ht="19.899999999999999" customHeight="1" x14ac:dyDescent="0.25">
      <c r="A54" s="122"/>
      <c r="B54" s="138" t="str">
        <f>"TOTAL "&amp;PROPER($A50)</f>
        <v>TOTAL Freelance Staff - Support</v>
      </c>
      <c r="C54" s="139">
        <f>C52*C53</f>
        <v>200</v>
      </c>
      <c r="D54" s="139">
        <f t="shared" ref="D54" si="73">D52*D53</f>
        <v>200</v>
      </c>
      <c r="E54" s="139">
        <f t="shared" ref="E54" si="74">E52*E53</f>
        <v>200</v>
      </c>
      <c r="F54" s="139">
        <f t="shared" ref="F54" si="75">F52*F53</f>
        <v>200</v>
      </c>
      <c r="G54" s="139">
        <f t="shared" ref="G54" si="76">G52*G53</f>
        <v>200</v>
      </c>
      <c r="H54" s="139">
        <f t="shared" ref="H54" si="77">H52*H53</f>
        <v>200</v>
      </c>
      <c r="I54" s="139">
        <f t="shared" ref="I54" si="78">I52*I53</f>
        <v>200</v>
      </c>
      <c r="J54" s="139">
        <f t="shared" ref="J54" si="79">J52*J53</f>
        <v>200</v>
      </c>
      <c r="K54" s="139">
        <f t="shared" ref="K54" si="80">K52*K53</f>
        <v>200</v>
      </c>
      <c r="L54" s="139">
        <f t="shared" ref="L54" si="81">L52*L53</f>
        <v>200</v>
      </c>
      <c r="M54" s="139">
        <f t="shared" ref="M54" si="82">M52*M53</f>
        <v>200</v>
      </c>
      <c r="N54" s="139">
        <f t="shared" ref="N54" si="83">N52*N53</f>
        <v>200</v>
      </c>
      <c r="O54" s="139">
        <f>SUM(C54:N54)</f>
        <v>2400</v>
      </c>
      <c r="P54" s="122"/>
      <c r="Q54" s="122"/>
    </row>
    <row r="55" spans="1:17" ht="19.899999999999999" customHeight="1" x14ac:dyDescent="0.25">
      <c r="A55" s="128"/>
      <c r="B55" s="122"/>
      <c r="C55" s="122"/>
      <c r="D55" s="122"/>
      <c r="E55" s="122"/>
      <c r="F55" s="122"/>
      <c r="G55" s="122"/>
      <c r="H55" s="122"/>
      <c r="I55" s="122"/>
      <c r="J55" s="122"/>
      <c r="K55" s="122"/>
      <c r="L55" s="122"/>
      <c r="M55" s="122"/>
      <c r="N55" s="122"/>
      <c r="O55" s="122"/>
      <c r="P55" s="122"/>
      <c r="Q55" s="122"/>
    </row>
    <row r="56" spans="1:17" ht="19.899999999999999" customHeight="1" x14ac:dyDescent="0.25">
      <c r="A56" s="128"/>
      <c r="B56" s="122"/>
      <c r="C56" s="122"/>
      <c r="D56" s="122"/>
      <c r="E56" s="122"/>
      <c r="F56" s="122"/>
      <c r="G56" s="122"/>
      <c r="H56" s="122"/>
      <c r="I56" s="122"/>
      <c r="J56" s="122"/>
      <c r="K56" s="122"/>
      <c r="L56" s="122"/>
      <c r="M56" s="122"/>
      <c r="N56" s="122"/>
      <c r="O56" s="122"/>
      <c r="P56" s="122"/>
      <c r="Q56" s="122"/>
    </row>
    <row r="57" spans="1:17" ht="19.899999999999999" customHeight="1" x14ac:dyDescent="0.25">
      <c r="A57" s="128"/>
      <c r="B57" s="122"/>
      <c r="C57" s="122"/>
      <c r="D57" s="122"/>
      <c r="E57" s="122"/>
      <c r="F57" s="122"/>
      <c r="G57" s="122"/>
      <c r="H57" s="122"/>
      <c r="I57" s="122"/>
      <c r="J57" s="122"/>
      <c r="K57" s="122"/>
      <c r="L57" s="122"/>
      <c r="M57" s="122"/>
      <c r="N57" s="122"/>
      <c r="O57" s="122"/>
      <c r="P57" s="122"/>
      <c r="Q57" s="122"/>
    </row>
    <row r="58" spans="1:17" ht="19.899999999999999" customHeight="1" x14ac:dyDescent="0.25">
      <c r="A58" s="128"/>
      <c r="B58" s="122"/>
      <c r="C58" s="122"/>
      <c r="D58" s="122"/>
      <c r="E58" s="122"/>
      <c r="F58" s="122"/>
      <c r="G58" s="122"/>
      <c r="H58" s="122"/>
      <c r="I58" s="122"/>
      <c r="J58" s="122"/>
      <c r="K58" s="122"/>
      <c r="L58" s="122"/>
      <c r="M58" s="122"/>
      <c r="N58" s="122"/>
      <c r="O58" s="122"/>
      <c r="P58" s="122"/>
      <c r="Q58" s="122"/>
    </row>
    <row r="59" spans="1:17" ht="19.899999999999999" customHeight="1" x14ac:dyDescent="0.25">
      <c r="A59" s="129" t="s">
        <v>143</v>
      </c>
      <c r="B59" s="122"/>
      <c r="C59" s="122"/>
      <c r="D59" s="122"/>
      <c r="E59" s="122"/>
      <c r="F59" s="122"/>
      <c r="G59" s="122"/>
      <c r="H59" s="122"/>
      <c r="I59" s="122"/>
      <c r="J59" s="122"/>
      <c r="K59" s="122"/>
      <c r="L59" s="122"/>
      <c r="M59" s="122"/>
      <c r="N59" s="122"/>
      <c r="O59" s="122"/>
      <c r="P59" s="122"/>
      <c r="Q59" s="122"/>
    </row>
    <row r="60" spans="1:17" ht="24" customHeight="1" thickBot="1" x14ac:dyDescent="0.3">
      <c r="A60" s="128"/>
      <c r="B60" s="122"/>
      <c r="C60" s="57">
        <f>CashFlow!E4</f>
        <v>43922</v>
      </c>
      <c r="D60" s="57">
        <f>CashFlow!F4</f>
        <v>43952</v>
      </c>
      <c r="E60" s="57">
        <f>CashFlow!G4</f>
        <v>43983</v>
      </c>
      <c r="F60" s="57">
        <f>CashFlow!H4</f>
        <v>44013</v>
      </c>
      <c r="G60" s="57">
        <f>CashFlow!I4</f>
        <v>44044</v>
      </c>
      <c r="H60" s="57">
        <f>CashFlow!J4</f>
        <v>44075</v>
      </c>
      <c r="I60" s="57">
        <f>CashFlow!K4</f>
        <v>44105</v>
      </c>
      <c r="J60" s="57">
        <f>CashFlow!L4</f>
        <v>44136</v>
      </c>
      <c r="K60" s="57">
        <f>CashFlow!M4</f>
        <v>44166</v>
      </c>
      <c r="L60" s="57">
        <f>CashFlow!N4</f>
        <v>44197</v>
      </c>
      <c r="M60" s="57">
        <f>CashFlow!O4</f>
        <v>44228</v>
      </c>
      <c r="N60" s="57">
        <f>CashFlow!P4</f>
        <v>44256</v>
      </c>
      <c r="O60" s="81" t="str">
        <f>Income!N$4</f>
        <v>Total 
This Year</v>
      </c>
      <c r="P60" s="122"/>
      <c r="Q60" s="122"/>
    </row>
    <row r="61" spans="1:17" ht="19.899999999999999" customHeight="1" thickTop="1" x14ac:dyDescent="0.25">
      <c r="A61" s="128"/>
      <c r="B61" s="140" t="s">
        <v>164</v>
      </c>
      <c r="C61" s="141">
        <f>C7+C27+C47</f>
        <v>2800</v>
      </c>
      <c r="D61" s="141">
        <f t="shared" ref="D61:N61" si="84">D7+D27+D47</f>
        <v>2800</v>
      </c>
      <c r="E61" s="141">
        <f t="shared" si="84"/>
        <v>2800</v>
      </c>
      <c r="F61" s="141">
        <f t="shared" si="84"/>
        <v>2800</v>
      </c>
      <c r="G61" s="141">
        <f t="shared" si="84"/>
        <v>2800</v>
      </c>
      <c r="H61" s="141">
        <f t="shared" si="84"/>
        <v>2800</v>
      </c>
      <c r="I61" s="141">
        <f t="shared" si="84"/>
        <v>2800</v>
      </c>
      <c r="J61" s="141">
        <f t="shared" si="84"/>
        <v>2800</v>
      </c>
      <c r="K61" s="141">
        <f t="shared" si="84"/>
        <v>2800</v>
      </c>
      <c r="L61" s="141">
        <f t="shared" si="84"/>
        <v>2800</v>
      </c>
      <c r="M61" s="141">
        <f t="shared" si="84"/>
        <v>2800</v>
      </c>
      <c r="N61" s="141">
        <f t="shared" si="84"/>
        <v>2800</v>
      </c>
      <c r="O61" s="142">
        <f>O7+O27+O47</f>
        <v>33600</v>
      </c>
      <c r="P61" s="122"/>
      <c r="Q61" s="122"/>
    </row>
    <row r="62" spans="1:17" ht="19.899999999999999" customHeight="1" x14ac:dyDescent="0.25">
      <c r="A62" s="128"/>
      <c r="B62" s="140" t="s">
        <v>54</v>
      </c>
      <c r="C62" s="141">
        <f>C8+C28</f>
        <v>144</v>
      </c>
      <c r="D62" s="141">
        <f t="shared" ref="D62:O62" si="85">D8+D28</f>
        <v>144</v>
      </c>
      <c r="E62" s="141">
        <f t="shared" si="85"/>
        <v>144</v>
      </c>
      <c r="F62" s="141">
        <f t="shared" si="85"/>
        <v>144</v>
      </c>
      <c r="G62" s="141">
        <f t="shared" si="85"/>
        <v>144</v>
      </c>
      <c r="H62" s="141">
        <f t="shared" si="85"/>
        <v>144</v>
      </c>
      <c r="I62" s="141">
        <f t="shared" si="85"/>
        <v>144</v>
      </c>
      <c r="J62" s="141">
        <f t="shared" si="85"/>
        <v>144</v>
      </c>
      <c r="K62" s="141">
        <f t="shared" si="85"/>
        <v>144</v>
      </c>
      <c r="L62" s="141">
        <f t="shared" si="85"/>
        <v>144</v>
      </c>
      <c r="M62" s="141">
        <f t="shared" si="85"/>
        <v>144</v>
      </c>
      <c r="N62" s="141">
        <f t="shared" si="85"/>
        <v>144</v>
      </c>
      <c r="O62" s="142">
        <f t="shared" si="85"/>
        <v>1728</v>
      </c>
      <c r="P62" s="122"/>
      <c r="Q62" s="122"/>
    </row>
    <row r="63" spans="1:17" ht="19.899999999999999" customHeight="1" x14ac:dyDescent="0.25">
      <c r="A63" s="128"/>
      <c r="B63" s="140" t="s">
        <v>93</v>
      </c>
      <c r="C63" s="141">
        <f>C9+C29+C39</f>
        <v>0</v>
      </c>
      <c r="D63" s="141">
        <f t="shared" ref="D63:N63" si="86">D9+D29+D39</f>
        <v>0</v>
      </c>
      <c r="E63" s="141">
        <f t="shared" si="86"/>
        <v>0</v>
      </c>
      <c r="F63" s="141">
        <f t="shared" si="86"/>
        <v>0</v>
      </c>
      <c r="G63" s="141">
        <f t="shared" si="86"/>
        <v>0</v>
      </c>
      <c r="H63" s="141">
        <f t="shared" si="86"/>
        <v>0</v>
      </c>
      <c r="I63" s="141">
        <f t="shared" si="86"/>
        <v>0</v>
      </c>
      <c r="J63" s="141">
        <f t="shared" si="86"/>
        <v>0</v>
      </c>
      <c r="K63" s="141">
        <f t="shared" si="86"/>
        <v>0</v>
      </c>
      <c r="L63" s="141">
        <f t="shared" si="86"/>
        <v>0</v>
      </c>
      <c r="M63" s="141">
        <f t="shared" si="86"/>
        <v>0</v>
      </c>
      <c r="N63" s="141">
        <f t="shared" si="86"/>
        <v>0</v>
      </c>
      <c r="O63" s="142">
        <f>O9+O29+O39</f>
        <v>0</v>
      </c>
      <c r="P63" s="122"/>
      <c r="Q63" s="122"/>
    </row>
    <row r="64" spans="1:17" ht="19.899999999999999" customHeight="1" x14ac:dyDescent="0.25">
      <c r="A64" s="128"/>
      <c r="B64" s="140" t="s">
        <v>1</v>
      </c>
      <c r="C64" s="142">
        <f t="shared" ref="C64:O64" si="87">SUM(C61:C63)</f>
        <v>2944</v>
      </c>
      <c r="D64" s="142">
        <f t="shared" si="87"/>
        <v>2944</v>
      </c>
      <c r="E64" s="142">
        <f t="shared" si="87"/>
        <v>2944</v>
      </c>
      <c r="F64" s="142">
        <f t="shared" si="87"/>
        <v>2944</v>
      </c>
      <c r="G64" s="142">
        <f t="shared" si="87"/>
        <v>2944</v>
      </c>
      <c r="H64" s="142">
        <f t="shared" si="87"/>
        <v>2944</v>
      </c>
      <c r="I64" s="142">
        <f t="shared" si="87"/>
        <v>2944</v>
      </c>
      <c r="J64" s="142">
        <f t="shared" si="87"/>
        <v>2944</v>
      </c>
      <c r="K64" s="142">
        <f t="shared" si="87"/>
        <v>2944</v>
      </c>
      <c r="L64" s="142">
        <f t="shared" si="87"/>
        <v>2944</v>
      </c>
      <c r="M64" s="142">
        <f t="shared" si="87"/>
        <v>2944</v>
      </c>
      <c r="N64" s="142">
        <f t="shared" si="87"/>
        <v>2944</v>
      </c>
      <c r="O64" s="142">
        <f t="shared" si="87"/>
        <v>35328</v>
      </c>
      <c r="P64" s="122"/>
      <c r="Q64" s="122"/>
    </row>
    <row r="65" spans="1:17" ht="19.899999999999999" customHeight="1" x14ac:dyDescent="0.25">
      <c r="A65" s="128"/>
      <c r="B65" s="122"/>
      <c r="C65" s="122"/>
      <c r="D65" s="122"/>
      <c r="E65" s="122"/>
      <c r="F65" s="122"/>
      <c r="G65" s="122"/>
      <c r="H65" s="122"/>
      <c r="I65" s="122"/>
      <c r="J65" s="122"/>
      <c r="K65" s="122"/>
      <c r="L65" s="122"/>
      <c r="M65" s="122"/>
      <c r="N65" s="122"/>
      <c r="O65" s="122"/>
      <c r="P65" s="122"/>
      <c r="Q65" s="122"/>
    </row>
    <row r="66" spans="1:17" ht="19.899999999999999" customHeight="1" x14ac:dyDescent="0.25">
      <c r="A66" s="129" t="s">
        <v>144</v>
      </c>
      <c r="B66" s="122"/>
      <c r="C66" s="122"/>
      <c r="D66" s="122"/>
      <c r="E66" s="122"/>
      <c r="F66" s="122"/>
      <c r="G66" s="122"/>
      <c r="H66" s="122"/>
      <c r="I66" s="122"/>
      <c r="J66" s="122"/>
      <c r="K66" s="122"/>
      <c r="L66" s="122"/>
      <c r="M66" s="122"/>
      <c r="N66" s="122"/>
      <c r="O66" s="122"/>
      <c r="P66" s="122"/>
      <c r="Q66" s="122"/>
    </row>
    <row r="67" spans="1:17" ht="24" customHeight="1" thickBot="1" x14ac:dyDescent="0.3">
      <c r="A67" s="128"/>
      <c r="B67" s="122"/>
      <c r="C67" s="57">
        <f>CashFlow!E4</f>
        <v>43922</v>
      </c>
      <c r="D67" s="57">
        <f>CashFlow!F4</f>
        <v>43952</v>
      </c>
      <c r="E67" s="57">
        <f>CashFlow!G4</f>
        <v>43983</v>
      </c>
      <c r="F67" s="57">
        <f>CashFlow!H4</f>
        <v>44013</v>
      </c>
      <c r="G67" s="57">
        <f>CashFlow!I4</f>
        <v>44044</v>
      </c>
      <c r="H67" s="57">
        <f>CashFlow!J4</f>
        <v>44075</v>
      </c>
      <c r="I67" s="57">
        <f>CashFlow!K4</f>
        <v>44105</v>
      </c>
      <c r="J67" s="57">
        <f>CashFlow!L4</f>
        <v>44136</v>
      </c>
      <c r="K67" s="57">
        <f>CashFlow!M4</f>
        <v>44166</v>
      </c>
      <c r="L67" s="57">
        <f>CashFlow!N4</f>
        <v>44197</v>
      </c>
      <c r="M67" s="57">
        <f>CashFlow!O4</f>
        <v>44228</v>
      </c>
      <c r="N67" s="57">
        <f>CashFlow!P4</f>
        <v>44256</v>
      </c>
      <c r="O67" s="81" t="str">
        <f>Income!N$4</f>
        <v>Total 
This Year</v>
      </c>
      <c r="P67" s="122"/>
      <c r="Q67" s="122"/>
    </row>
    <row r="68" spans="1:17" ht="19.899999999999999" customHeight="1" thickTop="1" x14ac:dyDescent="0.25">
      <c r="A68" s="128"/>
      <c r="B68" s="140" t="s">
        <v>165</v>
      </c>
      <c r="C68" s="141">
        <f>C17+C37</f>
        <v>600</v>
      </c>
      <c r="D68" s="141">
        <f t="shared" ref="D68:N68" si="88">D17+D37</f>
        <v>600</v>
      </c>
      <c r="E68" s="141">
        <f t="shared" si="88"/>
        <v>600</v>
      </c>
      <c r="F68" s="141">
        <f t="shared" si="88"/>
        <v>600</v>
      </c>
      <c r="G68" s="141">
        <f t="shared" si="88"/>
        <v>600</v>
      </c>
      <c r="H68" s="141">
        <f t="shared" si="88"/>
        <v>600</v>
      </c>
      <c r="I68" s="141">
        <f t="shared" si="88"/>
        <v>600</v>
      </c>
      <c r="J68" s="141">
        <f t="shared" si="88"/>
        <v>600</v>
      </c>
      <c r="K68" s="141">
        <f t="shared" si="88"/>
        <v>600</v>
      </c>
      <c r="L68" s="141">
        <f t="shared" si="88"/>
        <v>600</v>
      </c>
      <c r="M68" s="141">
        <f t="shared" si="88"/>
        <v>600</v>
      </c>
      <c r="N68" s="141">
        <f t="shared" si="88"/>
        <v>600</v>
      </c>
      <c r="O68" s="141">
        <f t="shared" ref="O68:O69" si="89">O17+O37</f>
        <v>7200</v>
      </c>
      <c r="P68" s="122"/>
      <c r="Q68" s="122"/>
    </row>
    <row r="69" spans="1:17" ht="19.899999999999999" customHeight="1" x14ac:dyDescent="0.25">
      <c r="A69" s="128"/>
      <c r="B69" s="140" t="s">
        <v>54</v>
      </c>
      <c r="C69" s="141">
        <f>C18+C38</f>
        <v>48</v>
      </c>
      <c r="D69" s="141">
        <f t="shared" ref="D69:N69" si="90">D18+D38</f>
        <v>48</v>
      </c>
      <c r="E69" s="141">
        <f t="shared" si="90"/>
        <v>48</v>
      </c>
      <c r="F69" s="141">
        <f t="shared" si="90"/>
        <v>48</v>
      </c>
      <c r="G69" s="141">
        <f t="shared" si="90"/>
        <v>48</v>
      </c>
      <c r="H69" s="141">
        <f t="shared" si="90"/>
        <v>48</v>
      </c>
      <c r="I69" s="141">
        <f t="shared" si="90"/>
        <v>48</v>
      </c>
      <c r="J69" s="141">
        <f t="shared" si="90"/>
        <v>48</v>
      </c>
      <c r="K69" s="141">
        <f t="shared" si="90"/>
        <v>48</v>
      </c>
      <c r="L69" s="141">
        <f t="shared" si="90"/>
        <v>48</v>
      </c>
      <c r="M69" s="141">
        <f t="shared" si="90"/>
        <v>48</v>
      </c>
      <c r="N69" s="141">
        <f t="shared" si="90"/>
        <v>48</v>
      </c>
      <c r="O69" s="141">
        <f t="shared" si="89"/>
        <v>576</v>
      </c>
      <c r="P69" s="122"/>
      <c r="Q69" s="122"/>
    </row>
    <row r="70" spans="1:17" ht="19.899999999999999" customHeight="1" x14ac:dyDescent="0.25">
      <c r="A70" s="128"/>
      <c r="B70" s="140" t="s">
        <v>31</v>
      </c>
      <c r="C70" s="141">
        <f>C54</f>
        <v>200</v>
      </c>
      <c r="D70" s="141">
        <f t="shared" ref="D70:N70" si="91">D54</f>
        <v>200</v>
      </c>
      <c r="E70" s="141">
        <f t="shared" si="91"/>
        <v>200</v>
      </c>
      <c r="F70" s="141">
        <f t="shared" si="91"/>
        <v>200</v>
      </c>
      <c r="G70" s="141">
        <f t="shared" si="91"/>
        <v>200</v>
      </c>
      <c r="H70" s="141">
        <f t="shared" si="91"/>
        <v>200</v>
      </c>
      <c r="I70" s="141">
        <f t="shared" si="91"/>
        <v>200</v>
      </c>
      <c r="J70" s="141">
        <f t="shared" si="91"/>
        <v>200</v>
      </c>
      <c r="K70" s="141">
        <f t="shared" si="91"/>
        <v>200</v>
      </c>
      <c r="L70" s="141">
        <f t="shared" si="91"/>
        <v>200</v>
      </c>
      <c r="M70" s="141">
        <f t="shared" si="91"/>
        <v>200</v>
      </c>
      <c r="N70" s="141">
        <f t="shared" si="91"/>
        <v>200</v>
      </c>
      <c r="O70" s="141">
        <f t="shared" ref="O70" si="92">O54</f>
        <v>2400</v>
      </c>
      <c r="P70" s="122"/>
      <c r="Q70" s="122"/>
    </row>
    <row r="71" spans="1:17" ht="19.899999999999999" customHeight="1" x14ac:dyDescent="0.25">
      <c r="A71" s="128"/>
      <c r="B71" s="140" t="s">
        <v>1</v>
      </c>
      <c r="C71" s="142">
        <f t="shared" ref="C71:O71" si="93">SUM(C68:C70)</f>
        <v>848</v>
      </c>
      <c r="D71" s="142">
        <f t="shared" si="93"/>
        <v>848</v>
      </c>
      <c r="E71" s="142">
        <f t="shared" si="93"/>
        <v>848</v>
      </c>
      <c r="F71" s="142">
        <f t="shared" si="93"/>
        <v>848</v>
      </c>
      <c r="G71" s="142">
        <f t="shared" si="93"/>
        <v>848</v>
      </c>
      <c r="H71" s="142">
        <f t="shared" si="93"/>
        <v>848</v>
      </c>
      <c r="I71" s="142">
        <f t="shared" si="93"/>
        <v>848</v>
      </c>
      <c r="J71" s="142">
        <f t="shared" si="93"/>
        <v>848</v>
      </c>
      <c r="K71" s="142">
        <f t="shared" si="93"/>
        <v>848</v>
      </c>
      <c r="L71" s="142">
        <f t="shared" si="93"/>
        <v>848</v>
      </c>
      <c r="M71" s="142">
        <f t="shared" si="93"/>
        <v>848</v>
      </c>
      <c r="N71" s="142">
        <f t="shared" si="93"/>
        <v>848</v>
      </c>
      <c r="O71" s="142">
        <f t="shared" si="93"/>
        <v>10176</v>
      </c>
      <c r="P71" s="122"/>
      <c r="Q71" s="122"/>
    </row>
    <row r="72" spans="1:17" ht="19.899999999999999" customHeight="1" x14ac:dyDescent="0.25">
      <c r="A72" s="128"/>
      <c r="B72" s="122"/>
      <c r="C72" s="122"/>
      <c r="D72" s="122"/>
      <c r="E72" s="122"/>
      <c r="F72" s="122"/>
      <c r="G72" s="122"/>
      <c r="H72" s="122"/>
      <c r="I72" s="122"/>
      <c r="J72" s="122"/>
      <c r="K72" s="122"/>
      <c r="L72" s="122"/>
      <c r="M72" s="122"/>
      <c r="N72" s="122"/>
      <c r="O72" s="122"/>
      <c r="P72" s="122"/>
      <c r="Q72" s="122"/>
    </row>
    <row r="73" spans="1:17" ht="19.899999999999999" customHeight="1" x14ac:dyDescent="0.25">
      <c r="A73" s="128"/>
      <c r="B73" s="122"/>
      <c r="C73" s="143"/>
      <c r="D73" s="122"/>
      <c r="E73" s="122"/>
      <c r="F73" s="122"/>
      <c r="G73" s="122"/>
      <c r="H73" s="122"/>
      <c r="I73" s="122"/>
      <c r="J73" s="122"/>
      <c r="K73" s="122"/>
      <c r="L73" s="122"/>
      <c r="M73" s="122"/>
      <c r="N73" s="122"/>
      <c r="O73" s="122"/>
      <c r="P73" s="122"/>
      <c r="Q73" s="122"/>
    </row>
    <row r="74" spans="1:17" ht="19.899999999999999" customHeight="1" x14ac:dyDescent="0.25">
      <c r="A74" s="128"/>
      <c r="B74" s="122"/>
      <c r="C74" s="122"/>
      <c r="D74" s="122"/>
      <c r="E74" s="122"/>
      <c r="F74" s="122"/>
      <c r="G74" s="122"/>
      <c r="H74" s="122"/>
      <c r="I74" s="122"/>
      <c r="J74" s="122"/>
      <c r="K74" s="122"/>
      <c r="L74" s="122"/>
      <c r="M74" s="122"/>
      <c r="N74" s="122"/>
      <c r="O74" s="122"/>
      <c r="P74" s="122"/>
      <c r="Q74" s="122"/>
    </row>
    <row r="75" spans="1:17" ht="19.899999999999999" customHeight="1" x14ac:dyDescent="0.25">
      <c r="A75" s="128"/>
      <c r="B75" s="122"/>
      <c r="C75" s="143"/>
      <c r="D75" s="122"/>
      <c r="E75" s="122"/>
      <c r="F75" s="122"/>
      <c r="G75" s="122"/>
      <c r="H75" s="122"/>
      <c r="I75" s="122"/>
      <c r="J75" s="122"/>
      <c r="K75" s="122"/>
      <c r="L75" s="122"/>
      <c r="M75" s="122"/>
      <c r="N75" s="122"/>
      <c r="O75" s="122"/>
      <c r="P75" s="122"/>
      <c r="Q75" s="122"/>
    </row>
    <row r="76" spans="1:17" ht="19.899999999999999" customHeight="1" x14ac:dyDescent="0.25">
      <c r="A76" s="128"/>
      <c r="B76" s="122"/>
      <c r="C76" s="143"/>
      <c r="D76" s="122"/>
      <c r="E76" s="122"/>
      <c r="F76" s="122"/>
      <c r="G76" s="122"/>
      <c r="H76" s="122"/>
      <c r="I76" s="122"/>
      <c r="J76" s="122"/>
      <c r="K76" s="122"/>
      <c r="L76" s="122"/>
      <c r="M76" s="122"/>
      <c r="N76" s="122"/>
      <c r="O76" s="122"/>
      <c r="P76" s="122"/>
      <c r="Q76" s="122"/>
    </row>
    <row r="77" spans="1:17" ht="19.899999999999999" customHeight="1" x14ac:dyDescent="0.25">
      <c r="A77" s="128"/>
      <c r="B77" s="122"/>
      <c r="C77" s="122"/>
      <c r="D77" s="122"/>
      <c r="E77" s="122"/>
      <c r="F77" s="122"/>
      <c r="G77" s="122"/>
      <c r="H77" s="122"/>
      <c r="I77" s="122"/>
      <c r="J77" s="122"/>
      <c r="K77" s="122"/>
      <c r="L77" s="122"/>
      <c r="M77" s="122"/>
      <c r="N77" s="122"/>
      <c r="O77" s="122"/>
      <c r="P77" s="122"/>
      <c r="Q77" s="122"/>
    </row>
    <row r="78" spans="1:17" ht="19.899999999999999" customHeight="1" x14ac:dyDescent="0.25">
      <c r="A78" s="128"/>
      <c r="B78" s="122"/>
      <c r="C78" s="143"/>
      <c r="D78" s="122"/>
      <c r="E78" s="122"/>
      <c r="F78" s="122"/>
      <c r="G78" s="122"/>
      <c r="H78" s="122"/>
      <c r="I78" s="122"/>
      <c r="J78" s="122"/>
      <c r="K78" s="122"/>
      <c r="L78" s="122"/>
      <c r="M78" s="122"/>
      <c r="N78" s="122"/>
      <c r="O78" s="122"/>
      <c r="P78" s="122"/>
      <c r="Q78" s="122"/>
    </row>
  </sheetData>
  <sheetProtection algorithmName="SHA-512" hashValue="j+74OZ+X4Gv1Awxe8Oi8HkYIcI9HPe21HhDSkEDTbzgrtGAYroXOVSARqw7FfHj0DT4AbF3+d0YVoXUjBZ6MuA==" saltValue="qMSNK1gafOpPPxcxSUTNrA==" spinCount="100000" sheet="1" objects="1" scenarios="1" selectLockedCells="1" autoFilter="0"/>
  <dataValidations count="1">
    <dataValidation allowBlank="1" showInputMessage="1" showErrorMessage="1" promptTitle="Description" prompt="Change as required._x000a_" sqref="B4 B14 B24 B34 B44 B51" xr:uid="{5B43B297-A712-4499-8252-C513FC6056E2}"/>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wksCashFlow">
    <pageSetUpPr fitToPage="1"/>
  </sheetPr>
  <dimension ref="A1:Y78"/>
  <sheetViews>
    <sheetView showGridLines="0" showRowColHeaders="0" zoomScale="110" zoomScaleNormal="110" workbookViewId="0">
      <pane xSplit="3" ySplit="14" topLeftCell="D15" activePane="bottomRight" state="frozen"/>
      <selection pane="topRight" activeCell="D1" sqref="D1"/>
      <selection pane="bottomLeft" activeCell="A15" sqref="A15"/>
      <selection pane="bottomRight" activeCell="M54" sqref="M54"/>
    </sheetView>
  </sheetViews>
  <sheetFormatPr defaultColWidth="8.7109375" defaultRowHeight="12" x14ac:dyDescent="0.25"/>
  <cols>
    <col min="1" max="1" width="0.7109375" style="43" customWidth="1"/>
    <col min="2" max="2" width="42.7109375" style="47" customWidth="1"/>
    <col min="3" max="3" width="17.140625" style="47" hidden="1" customWidth="1"/>
    <col min="4" max="4" width="15.28515625" style="47" customWidth="1"/>
    <col min="5" max="16" width="15.28515625" style="43" customWidth="1"/>
    <col min="17" max="17" width="16.7109375" style="43" customWidth="1"/>
    <col min="18" max="18" width="11.42578125" style="43" customWidth="1"/>
    <col min="19" max="19" width="16.7109375" style="43" customWidth="1"/>
    <col min="20" max="16384" width="8.7109375" style="43"/>
  </cols>
  <sheetData>
    <row r="1" spans="1:25" ht="28.5" x14ac:dyDescent="0.25">
      <c r="A1" s="144" t="str">
        <f>CoName&amp;" - Cash flow Forecast as at "&amp;TEXT(DateDefault,"dddd d mmmm yyyy")</f>
        <v>Cash Lifeboat - Cash flow Forecast as at Wednesday 1 April 2020</v>
      </c>
      <c r="B1" s="122"/>
      <c r="C1" s="122"/>
      <c r="D1" s="122"/>
      <c r="E1" s="122"/>
      <c r="F1" s="122"/>
      <c r="G1" s="122"/>
      <c r="H1" s="122"/>
      <c r="I1" s="122"/>
      <c r="J1" s="122"/>
      <c r="K1" s="122"/>
      <c r="L1" s="122"/>
      <c r="M1" s="101" t="str">
        <f ca="1">SetUp!$G$1</f>
        <v>Today is: Sat 11 Apr 2020</v>
      </c>
      <c r="N1" s="122"/>
      <c r="O1" s="145"/>
      <c r="P1" s="101" t="str">
        <f ca="1">SetUp!$G$1</f>
        <v>Today is: Sat 11 Apr 2020</v>
      </c>
      <c r="Q1" s="122"/>
      <c r="R1" s="122"/>
      <c r="S1" s="122"/>
      <c r="T1" s="122"/>
      <c r="U1" s="122"/>
      <c r="V1" s="122"/>
      <c r="W1" s="122"/>
      <c r="X1" s="122"/>
      <c r="Y1" s="122"/>
    </row>
    <row r="2" spans="1:25" ht="4.9000000000000004" customHeight="1" x14ac:dyDescent="0.25">
      <c r="A2" s="122"/>
      <c r="B2" s="127"/>
      <c r="C2" s="127"/>
      <c r="D2" s="146"/>
      <c r="E2" s="146"/>
      <c r="F2" s="146"/>
      <c r="G2" s="146"/>
      <c r="H2" s="146"/>
      <c r="I2" s="146"/>
      <c r="J2" s="146"/>
      <c r="K2" s="146"/>
      <c r="L2" s="146"/>
      <c r="M2" s="146"/>
      <c r="N2" s="146"/>
      <c r="O2" s="146"/>
      <c r="P2" s="146"/>
      <c r="Q2" s="146"/>
      <c r="R2" s="146"/>
      <c r="S2" s="147"/>
      <c r="T2" s="122"/>
      <c r="U2" s="122"/>
      <c r="V2" s="122"/>
      <c r="W2" s="122"/>
      <c r="X2" s="122"/>
      <c r="Y2" s="122"/>
    </row>
    <row r="3" spans="1:25" ht="25.9" customHeight="1" x14ac:dyDescent="0.25">
      <c r="A3" s="122"/>
      <c r="B3" s="127"/>
      <c r="C3" s="50" t="str">
        <f>Income!$O$4</f>
        <v>Total 
Last Year</v>
      </c>
      <c r="D3" s="50" t="str">
        <f>Income!$N$4</f>
        <v>Total 
This Year</v>
      </c>
      <c r="E3" s="146"/>
      <c r="F3" s="146"/>
      <c r="G3" s="146"/>
      <c r="H3" s="146"/>
      <c r="I3" s="146"/>
      <c r="J3" s="146"/>
      <c r="K3" s="146"/>
      <c r="L3" s="146"/>
      <c r="M3" s="146"/>
      <c r="N3" s="146"/>
      <c r="O3" s="146"/>
      <c r="P3" s="146"/>
      <c r="Q3" s="146"/>
      <c r="R3" s="146"/>
      <c r="S3" s="147"/>
      <c r="T3" s="122"/>
      <c r="U3" s="122"/>
      <c r="V3" s="122"/>
      <c r="W3" s="122"/>
      <c r="X3" s="122"/>
      <c r="Y3" s="122"/>
    </row>
    <row r="4" spans="1:25" ht="18" customHeight="1" thickBot="1" x14ac:dyDescent="0.3">
      <c r="A4" s="122"/>
      <c r="B4" s="61" t="s">
        <v>38</v>
      </c>
      <c r="C4" s="40" t="str">
        <f>YEAR(DateDefault)-1&amp;"-"&amp;YEAR(DateDefault)</f>
        <v>2019-2020</v>
      </c>
      <c r="D4" s="40" t="str">
        <f>YEAR(DateDefault)&amp;"-"&amp;YEAR(DateDefault)+1</f>
        <v>2020-2021</v>
      </c>
      <c r="E4" s="57">
        <f>DateDefault</f>
        <v>43922</v>
      </c>
      <c r="F4" s="57">
        <f t="shared" ref="F4:P4" si="0">DATE(YEAR(DateDefault),MONTH(DateDefault)+COLUMN(A$1),1)</f>
        <v>43952</v>
      </c>
      <c r="G4" s="57">
        <f t="shared" si="0"/>
        <v>43983</v>
      </c>
      <c r="H4" s="57">
        <f t="shared" si="0"/>
        <v>44013</v>
      </c>
      <c r="I4" s="57">
        <f t="shared" si="0"/>
        <v>44044</v>
      </c>
      <c r="J4" s="57">
        <f t="shared" si="0"/>
        <v>44075</v>
      </c>
      <c r="K4" s="57">
        <f t="shared" si="0"/>
        <v>44105</v>
      </c>
      <c r="L4" s="57">
        <f t="shared" si="0"/>
        <v>44136</v>
      </c>
      <c r="M4" s="57">
        <f t="shared" si="0"/>
        <v>44166</v>
      </c>
      <c r="N4" s="57">
        <f t="shared" si="0"/>
        <v>44197</v>
      </c>
      <c r="O4" s="57">
        <f t="shared" si="0"/>
        <v>44228</v>
      </c>
      <c r="P4" s="57">
        <f t="shared" si="0"/>
        <v>44256</v>
      </c>
      <c r="Q4" s="40" t="s">
        <v>2</v>
      </c>
      <c r="R4" s="40" t="s">
        <v>43</v>
      </c>
      <c r="S4" s="40" t="s">
        <v>8</v>
      </c>
      <c r="T4" s="122"/>
      <c r="U4" s="122"/>
      <c r="V4" s="122"/>
      <c r="W4" s="122"/>
      <c r="X4" s="122"/>
      <c r="Y4" s="122"/>
    </row>
    <row r="5" spans="1:25" ht="18" customHeight="1" thickTop="1" x14ac:dyDescent="0.25">
      <c r="A5" s="122"/>
      <c r="B5" s="48" t="str">
        <f>SetUp!C15</f>
        <v>Magic Beans</v>
      </c>
      <c r="C5" s="148">
        <v>12000</v>
      </c>
      <c r="D5" s="82">
        <f>Income!N89</f>
        <v>11670</v>
      </c>
      <c r="E5" s="60">
        <f>Income!B89</f>
        <v>360</v>
      </c>
      <c r="F5" s="60">
        <f>Income!C89</f>
        <v>360</v>
      </c>
      <c r="G5" s="60">
        <f>Income!D89</f>
        <v>540</v>
      </c>
      <c r="H5" s="60">
        <f>Income!E89</f>
        <v>540</v>
      </c>
      <c r="I5" s="60">
        <f>Income!F89</f>
        <v>540</v>
      </c>
      <c r="J5" s="60">
        <f>Income!G89</f>
        <v>720</v>
      </c>
      <c r="K5" s="60">
        <f>Income!H89</f>
        <v>900</v>
      </c>
      <c r="L5" s="60">
        <f>Income!I89</f>
        <v>900</v>
      </c>
      <c r="M5" s="60">
        <f>Income!J89</f>
        <v>1050</v>
      </c>
      <c r="N5" s="60">
        <f>Income!K89</f>
        <v>1470</v>
      </c>
      <c r="O5" s="60">
        <f>Income!L89</f>
        <v>1890</v>
      </c>
      <c r="P5" s="60">
        <f>Income!M89</f>
        <v>2400</v>
      </c>
      <c r="Q5" s="60">
        <f>SUM(E5:P5)</f>
        <v>11670</v>
      </c>
      <c r="R5" s="60">
        <f t="shared" ref="R5:R17" si="1">Q5-D5</f>
        <v>0</v>
      </c>
      <c r="S5" s="29">
        <f>Income!N55</f>
        <v>10125</v>
      </c>
      <c r="T5" s="122"/>
      <c r="U5" s="122"/>
      <c r="V5" s="122"/>
      <c r="W5" s="122"/>
      <c r="X5" s="122"/>
      <c r="Y5" s="122"/>
    </row>
    <row r="6" spans="1:25" ht="18" customHeight="1" x14ac:dyDescent="0.25">
      <c r="A6" s="122"/>
      <c r="B6" s="48" t="str">
        <f>SetUp!C16</f>
        <v>Flying Carpets</v>
      </c>
      <c r="C6" s="148">
        <v>55000</v>
      </c>
      <c r="D6" s="82">
        <f>Income!N90</f>
        <v>45570</v>
      </c>
      <c r="E6" s="60">
        <f>Income!B90</f>
        <v>0</v>
      </c>
      <c r="F6" s="60">
        <f>Income!C90</f>
        <v>1200</v>
      </c>
      <c r="G6" s="60">
        <f>Income!D90</f>
        <v>1200</v>
      </c>
      <c r="H6" s="60">
        <f>Income!E90</f>
        <v>3600</v>
      </c>
      <c r="I6" s="60">
        <f>Income!F90</f>
        <v>3600</v>
      </c>
      <c r="J6" s="60">
        <f>Income!G90</f>
        <v>3600</v>
      </c>
      <c r="K6" s="60">
        <f>Income!H90</f>
        <v>4500</v>
      </c>
      <c r="L6" s="60">
        <f>Income!I90</f>
        <v>4500</v>
      </c>
      <c r="M6" s="60">
        <f>Income!J90</f>
        <v>5940</v>
      </c>
      <c r="N6" s="60">
        <f>Income!K90</f>
        <v>4950</v>
      </c>
      <c r="O6" s="60">
        <f>Income!L90</f>
        <v>6480</v>
      </c>
      <c r="P6" s="60">
        <f>Income!M90</f>
        <v>6000</v>
      </c>
      <c r="Q6" s="60">
        <f t="shared" ref="Q6:Q17" si="2">SUM(E6:P6)</f>
        <v>45570</v>
      </c>
      <c r="R6" s="60">
        <f t="shared" si="1"/>
        <v>0</v>
      </c>
      <c r="S6" s="29">
        <f>Income!N56</f>
        <v>38975</v>
      </c>
      <c r="T6" s="122"/>
      <c r="U6" s="122"/>
      <c r="V6" s="122"/>
      <c r="W6" s="122"/>
      <c r="X6" s="122"/>
      <c r="Y6" s="122"/>
    </row>
    <row r="7" spans="1:25" ht="18" customHeight="1" x14ac:dyDescent="0.25">
      <c r="A7" s="122"/>
      <c r="B7" s="48">
        <f>SetUp!C17</f>
        <v>0</v>
      </c>
      <c r="C7" s="148"/>
      <c r="D7" s="82">
        <f>Income!N91</f>
        <v>0</v>
      </c>
      <c r="E7" s="60">
        <f>Income!B91</f>
        <v>0</v>
      </c>
      <c r="F7" s="60">
        <f>Income!C91</f>
        <v>0</v>
      </c>
      <c r="G7" s="60">
        <f>Income!D91</f>
        <v>0</v>
      </c>
      <c r="H7" s="60">
        <f>Income!E91</f>
        <v>0</v>
      </c>
      <c r="I7" s="60">
        <f>Income!F91</f>
        <v>0</v>
      </c>
      <c r="J7" s="60">
        <f>Income!G91</f>
        <v>0</v>
      </c>
      <c r="K7" s="60">
        <f>Income!H91</f>
        <v>0</v>
      </c>
      <c r="L7" s="60">
        <f>Income!I91</f>
        <v>0</v>
      </c>
      <c r="M7" s="60">
        <f>Income!J91</f>
        <v>0</v>
      </c>
      <c r="N7" s="60">
        <f>Income!K91</f>
        <v>0</v>
      </c>
      <c r="O7" s="60">
        <f>Income!L91</f>
        <v>0</v>
      </c>
      <c r="P7" s="60">
        <f>Income!M91</f>
        <v>0</v>
      </c>
      <c r="Q7" s="60">
        <f t="shared" si="2"/>
        <v>0</v>
      </c>
      <c r="R7" s="60">
        <f t="shared" si="1"/>
        <v>0</v>
      </c>
      <c r="S7" s="29">
        <f>Income!N57</f>
        <v>0</v>
      </c>
      <c r="T7" s="122"/>
      <c r="U7" s="122"/>
      <c r="V7" s="122"/>
      <c r="W7" s="122"/>
      <c r="X7" s="122"/>
      <c r="Y7" s="122"/>
    </row>
    <row r="8" spans="1:25" ht="18" customHeight="1" x14ac:dyDescent="0.25">
      <c r="A8" s="122"/>
      <c r="B8" s="48">
        <f>SetUp!C18</f>
        <v>0</v>
      </c>
      <c r="C8" s="148"/>
      <c r="D8" s="82">
        <f>Income!N92</f>
        <v>0</v>
      </c>
      <c r="E8" s="60">
        <f>Income!B92</f>
        <v>0</v>
      </c>
      <c r="F8" s="60">
        <f>Income!C92</f>
        <v>0</v>
      </c>
      <c r="G8" s="60">
        <f>Income!D92</f>
        <v>0</v>
      </c>
      <c r="H8" s="60">
        <f>Income!E92</f>
        <v>0</v>
      </c>
      <c r="I8" s="60">
        <f>Income!F92</f>
        <v>0</v>
      </c>
      <c r="J8" s="60">
        <f>Income!G92</f>
        <v>0</v>
      </c>
      <c r="K8" s="60">
        <f>Income!H92</f>
        <v>0</v>
      </c>
      <c r="L8" s="60">
        <f>Income!I92</f>
        <v>0</v>
      </c>
      <c r="M8" s="60">
        <f>Income!J92</f>
        <v>0</v>
      </c>
      <c r="N8" s="60">
        <f>Income!K92</f>
        <v>0</v>
      </c>
      <c r="O8" s="60">
        <f>Income!L92</f>
        <v>0</v>
      </c>
      <c r="P8" s="60">
        <f>Income!M92</f>
        <v>0</v>
      </c>
      <c r="Q8" s="60">
        <f t="shared" si="2"/>
        <v>0</v>
      </c>
      <c r="R8" s="60">
        <f t="shared" si="1"/>
        <v>0</v>
      </c>
      <c r="S8" s="29">
        <f>Income!N58</f>
        <v>0</v>
      </c>
      <c r="T8" s="122"/>
      <c r="U8" s="122"/>
      <c r="V8" s="122"/>
      <c r="W8" s="122"/>
      <c r="X8" s="122"/>
      <c r="Y8" s="122"/>
    </row>
    <row r="9" spans="1:25" ht="18" customHeight="1" x14ac:dyDescent="0.25">
      <c r="A9" s="122"/>
      <c r="B9" s="48">
        <f>SetUp!C19</f>
        <v>0</v>
      </c>
      <c r="C9" s="148"/>
      <c r="D9" s="82">
        <f>Income!N93</f>
        <v>0</v>
      </c>
      <c r="E9" s="60">
        <f>Income!B93</f>
        <v>0</v>
      </c>
      <c r="F9" s="60">
        <f>Income!C93</f>
        <v>0</v>
      </c>
      <c r="G9" s="60">
        <f>Income!D93</f>
        <v>0</v>
      </c>
      <c r="H9" s="60">
        <f>Income!E93</f>
        <v>0</v>
      </c>
      <c r="I9" s="60">
        <f>Income!F93</f>
        <v>0</v>
      </c>
      <c r="J9" s="60">
        <f>Income!G93</f>
        <v>0</v>
      </c>
      <c r="K9" s="60">
        <f>Income!H93</f>
        <v>0</v>
      </c>
      <c r="L9" s="60">
        <f>Income!I93</f>
        <v>0</v>
      </c>
      <c r="M9" s="60">
        <f>Income!J93</f>
        <v>0</v>
      </c>
      <c r="N9" s="60">
        <f>Income!K93</f>
        <v>0</v>
      </c>
      <c r="O9" s="60">
        <f>Income!L93</f>
        <v>0</v>
      </c>
      <c r="P9" s="60">
        <f>Income!M93</f>
        <v>0</v>
      </c>
      <c r="Q9" s="60">
        <f t="shared" si="2"/>
        <v>0</v>
      </c>
      <c r="R9" s="60">
        <f t="shared" si="1"/>
        <v>0</v>
      </c>
      <c r="S9" s="29">
        <f>Income!N59</f>
        <v>0</v>
      </c>
      <c r="T9" s="122"/>
      <c r="U9" s="122"/>
      <c r="V9" s="122"/>
      <c r="W9" s="122"/>
      <c r="X9" s="122"/>
      <c r="Y9" s="122"/>
    </row>
    <row r="10" spans="1:25" ht="18" customHeight="1" x14ac:dyDescent="0.25">
      <c r="A10" s="122"/>
      <c r="B10" s="48">
        <f>SetUp!C20</f>
        <v>0</v>
      </c>
      <c r="C10" s="148"/>
      <c r="D10" s="82">
        <f>Income!N94</f>
        <v>0</v>
      </c>
      <c r="E10" s="60">
        <f>Income!B94</f>
        <v>0</v>
      </c>
      <c r="F10" s="60">
        <f>Income!C94</f>
        <v>0</v>
      </c>
      <c r="G10" s="60">
        <f>Income!D94</f>
        <v>0</v>
      </c>
      <c r="H10" s="60">
        <f>Income!E94</f>
        <v>0</v>
      </c>
      <c r="I10" s="60">
        <f>Income!F94</f>
        <v>0</v>
      </c>
      <c r="J10" s="60">
        <f>Income!G94</f>
        <v>0</v>
      </c>
      <c r="K10" s="60">
        <f>Income!H94</f>
        <v>0</v>
      </c>
      <c r="L10" s="60">
        <f>Income!I94</f>
        <v>0</v>
      </c>
      <c r="M10" s="60">
        <f>Income!J94</f>
        <v>0</v>
      </c>
      <c r="N10" s="60">
        <f>Income!K94</f>
        <v>0</v>
      </c>
      <c r="O10" s="60">
        <f>Income!L94</f>
        <v>0</v>
      </c>
      <c r="P10" s="60">
        <f>Income!M94</f>
        <v>0</v>
      </c>
      <c r="Q10" s="60">
        <f t="shared" si="2"/>
        <v>0</v>
      </c>
      <c r="R10" s="60">
        <f t="shared" si="1"/>
        <v>0</v>
      </c>
      <c r="S10" s="29">
        <f>Income!N60</f>
        <v>0</v>
      </c>
      <c r="T10" s="122"/>
      <c r="U10" s="122"/>
      <c r="V10" s="122"/>
      <c r="W10" s="122"/>
      <c r="X10" s="122"/>
      <c r="Y10" s="122"/>
    </row>
    <row r="11" spans="1:25" ht="18" customHeight="1" x14ac:dyDescent="0.25">
      <c r="A11" s="122"/>
      <c r="B11" s="48">
        <f>SetUp!C21</f>
        <v>0</v>
      </c>
      <c r="C11" s="148"/>
      <c r="D11" s="82">
        <f>Income!N95</f>
        <v>0</v>
      </c>
      <c r="E11" s="60">
        <f>Income!B95</f>
        <v>0</v>
      </c>
      <c r="F11" s="60">
        <f>Income!C95</f>
        <v>0</v>
      </c>
      <c r="G11" s="60">
        <f>Income!D95</f>
        <v>0</v>
      </c>
      <c r="H11" s="60">
        <f>Income!E95</f>
        <v>0</v>
      </c>
      <c r="I11" s="60">
        <f>Income!F95</f>
        <v>0</v>
      </c>
      <c r="J11" s="60">
        <f>Income!G95</f>
        <v>0</v>
      </c>
      <c r="K11" s="60">
        <f>Income!H95</f>
        <v>0</v>
      </c>
      <c r="L11" s="60">
        <f>Income!I95</f>
        <v>0</v>
      </c>
      <c r="M11" s="60">
        <f>Income!J95</f>
        <v>0</v>
      </c>
      <c r="N11" s="60">
        <f>Income!K95</f>
        <v>0</v>
      </c>
      <c r="O11" s="60">
        <f>Income!L95</f>
        <v>0</v>
      </c>
      <c r="P11" s="60">
        <f>Income!M95</f>
        <v>0</v>
      </c>
      <c r="Q11" s="60">
        <f t="shared" si="2"/>
        <v>0</v>
      </c>
      <c r="R11" s="60">
        <f t="shared" si="1"/>
        <v>0</v>
      </c>
      <c r="S11" s="29">
        <f>Income!N61</f>
        <v>0</v>
      </c>
      <c r="T11" s="122"/>
      <c r="U11" s="122"/>
      <c r="V11" s="122"/>
      <c r="W11" s="122"/>
      <c r="X11" s="122"/>
      <c r="Y11" s="122"/>
    </row>
    <row r="12" spans="1:25" ht="18" customHeight="1" x14ac:dyDescent="0.25">
      <c r="A12" s="122"/>
      <c r="B12" s="48">
        <f>SetUp!C22</f>
        <v>0</v>
      </c>
      <c r="C12" s="148"/>
      <c r="D12" s="82">
        <f>Income!N96</f>
        <v>0</v>
      </c>
      <c r="E12" s="60">
        <f>Income!B96</f>
        <v>0</v>
      </c>
      <c r="F12" s="60">
        <f>Income!C96</f>
        <v>0</v>
      </c>
      <c r="G12" s="60">
        <f>Income!D96</f>
        <v>0</v>
      </c>
      <c r="H12" s="60">
        <f>Income!E96</f>
        <v>0</v>
      </c>
      <c r="I12" s="60">
        <f>Income!F96</f>
        <v>0</v>
      </c>
      <c r="J12" s="60">
        <f>Income!G96</f>
        <v>0</v>
      </c>
      <c r="K12" s="60">
        <f>Income!H96</f>
        <v>0</v>
      </c>
      <c r="L12" s="60">
        <f>Income!I96</f>
        <v>0</v>
      </c>
      <c r="M12" s="60">
        <f>Income!J96</f>
        <v>0</v>
      </c>
      <c r="N12" s="60">
        <f>Income!K96</f>
        <v>0</v>
      </c>
      <c r="O12" s="60">
        <f>Income!L96</f>
        <v>0</v>
      </c>
      <c r="P12" s="60">
        <f>Income!M96</f>
        <v>0</v>
      </c>
      <c r="Q12" s="60">
        <f t="shared" si="2"/>
        <v>0</v>
      </c>
      <c r="R12" s="60">
        <f t="shared" si="1"/>
        <v>0</v>
      </c>
      <c r="S12" s="29">
        <f>Income!N62</f>
        <v>0</v>
      </c>
      <c r="T12" s="122"/>
      <c r="U12" s="122"/>
      <c r="V12" s="122"/>
      <c r="W12" s="122"/>
      <c r="X12" s="122"/>
      <c r="Y12" s="122"/>
    </row>
    <row r="13" spans="1:25" ht="18" customHeight="1" x14ac:dyDescent="0.25">
      <c r="A13" s="122"/>
      <c r="B13" s="48">
        <f>SetUp!C23</f>
        <v>0</v>
      </c>
      <c r="C13" s="148"/>
      <c r="D13" s="82">
        <f>Income!N97</f>
        <v>0</v>
      </c>
      <c r="E13" s="60">
        <f>Income!B97</f>
        <v>0</v>
      </c>
      <c r="F13" s="60">
        <f>Income!C97</f>
        <v>0</v>
      </c>
      <c r="G13" s="60">
        <f>Income!D97</f>
        <v>0</v>
      </c>
      <c r="H13" s="60">
        <f>Income!E97</f>
        <v>0</v>
      </c>
      <c r="I13" s="60">
        <f>Income!F97</f>
        <v>0</v>
      </c>
      <c r="J13" s="60">
        <f>Income!G97</f>
        <v>0</v>
      </c>
      <c r="K13" s="60">
        <f>Income!H97</f>
        <v>0</v>
      </c>
      <c r="L13" s="60">
        <f>Income!I97</f>
        <v>0</v>
      </c>
      <c r="M13" s="60">
        <f>Income!J97</f>
        <v>0</v>
      </c>
      <c r="N13" s="60">
        <f>Income!K97</f>
        <v>0</v>
      </c>
      <c r="O13" s="60">
        <f>Income!L97</f>
        <v>0</v>
      </c>
      <c r="P13" s="60">
        <f>Income!M97</f>
        <v>0</v>
      </c>
      <c r="Q13" s="60">
        <f t="shared" si="2"/>
        <v>0</v>
      </c>
      <c r="R13" s="60">
        <f t="shared" si="1"/>
        <v>0</v>
      </c>
      <c r="S13" s="29">
        <f>Income!N63</f>
        <v>0</v>
      </c>
      <c r="T13" s="122"/>
      <c r="U13" s="122"/>
      <c r="V13" s="122"/>
      <c r="W13" s="122"/>
      <c r="X13" s="122"/>
      <c r="Y13" s="122"/>
    </row>
    <row r="14" spans="1:25" ht="18" customHeight="1" x14ac:dyDescent="0.25">
      <c r="A14" s="122"/>
      <c r="B14" s="48">
        <f>SetUp!C24</f>
        <v>0</v>
      </c>
      <c r="C14" s="148"/>
      <c r="D14" s="82">
        <f>Income!N98</f>
        <v>0</v>
      </c>
      <c r="E14" s="60">
        <f>Income!B98</f>
        <v>0</v>
      </c>
      <c r="F14" s="60">
        <f>Income!C98</f>
        <v>0</v>
      </c>
      <c r="G14" s="60">
        <f>Income!D98</f>
        <v>0</v>
      </c>
      <c r="H14" s="60">
        <f>Income!E98</f>
        <v>0</v>
      </c>
      <c r="I14" s="60">
        <f>Income!F98</f>
        <v>0</v>
      </c>
      <c r="J14" s="60">
        <f>Income!G98</f>
        <v>0</v>
      </c>
      <c r="K14" s="60">
        <f>Income!H98</f>
        <v>0</v>
      </c>
      <c r="L14" s="60">
        <f>Income!I98</f>
        <v>0</v>
      </c>
      <c r="M14" s="60">
        <f>Income!J98</f>
        <v>0</v>
      </c>
      <c r="N14" s="60">
        <f>Income!K98</f>
        <v>0</v>
      </c>
      <c r="O14" s="60">
        <f>Income!L98</f>
        <v>0</v>
      </c>
      <c r="P14" s="60">
        <f>Income!M98</f>
        <v>0</v>
      </c>
      <c r="Q14" s="60">
        <f t="shared" si="2"/>
        <v>0</v>
      </c>
      <c r="R14" s="60">
        <f t="shared" si="1"/>
        <v>0</v>
      </c>
      <c r="S14" s="29">
        <f>Income!N64</f>
        <v>0</v>
      </c>
      <c r="T14" s="122"/>
      <c r="U14" s="122"/>
      <c r="V14" s="122"/>
      <c r="W14" s="122"/>
      <c r="X14" s="122"/>
      <c r="Y14" s="122"/>
    </row>
    <row r="15" spans="1:25" ht="18" customHeight="1" x14ac:dyDescent="0.25">
      <c r="A15" s="122"/>
      <c r="B15" s="48" t="s">
        <v>25</v>
      </c>
      <c r="C15" s="148"/>
      <c r="D15" s="198">
        <v>8000</v>
      </c>
      <c r="E15" s="190"/>
      <c r="F15" s="190">
        <v>4000</v>
      </c>
      <c r="G15" s="190">
        <v>4000</v>
      </c>
      <c r="H15" s="190"/>
      <c r="I15" s="190"/>
      <c r="J15" s="190"/>
      <c r="K15" s="190"/>
      <c r="L15" s="190"/>
      <c r="M15" s="190"/>
      <c r="N15" s="190"/>
      <c r="O15" s="190"/>
      <c r="P15" s="190"/>
      <c r="Q15" s="60">
        <f t="shared" si="2"/>
        <v>8000</v>
      </c>
      <c r="R15" s="60">
        <f t="shared" si="1"/>
        <v>0</v>
      </c>
      <c r="S15" s="29">
        <f>Q15</f>
        <v>8000</v>
      </c>
      <c r="T15" s="122"/>
      <c r="U15" s="122"/>
      <c r="V15" s="122"/>
      <c r="W15" s="122"/>
      <c r="X15" s="122"/>
      <c r="Y15" s="122"/>
    </row>
    <row r="16" spans="1:25" ht="18" customHeight="1" x14ac:dyDescent="0.25">
      <c r="A16" s="122"/>
      <c r="B16" s="48" t="s">
        <v>3</v>
      </c>
      <c r="C16" s="148"/>
      <c r="D16" s="198">
        <v>5000</v>
      </c>
      <c r="E16" s="190"/>
      <c r="F16" s="190">
        <v>5000</v>
      </c>
      <c r="G16" s="190"/>
      <c r="H16" s="190"/>
      <c r="I16" s="190"/>
      <c r="J16" s="190"/>
      <c r="K16" s="190"/>
      <c r="L16" s="190"/>
      <c r="M16" s="190"/>
      <c r="N16" s="190"/>
      <c r="O16" s="190"/>
      <c r="P16" s="190"/>
      <c r="Q16" s="60">
        <f t="shared" si="2"/>
        <v>5000</v>
      </c>
      <c r="R16" s="60">
        <f t="shared" si="1"/>
        <v>0</v>
      </c>
      <c r="S16" s="168"/>
      <c r="T16" s="122"/>
      <c r="U16" s="122"/>
      <c r="V16" s="122"/>
      <c r="W16" s="122"/>
      <c r="X16" s="122"/>
      <c r="Y16" s="122"/>
    </row>
    <row r="17" spans="1:25" ht="18" customHeight="1" x14ac:dyDescent="0.25">
      <c r="A17" s="122"/>
      <c r="B17" s="48" t="s">
        <v>27</v>
      </c>
      <c r="C17" s="148"/>
      <c r="D17" s="198"/>
      <c r="E17" s="190"/>
      <c r="F17" s="190"/>
      <c r="G17" s="190"/>
      <c r="H17" s="190"/>
      <c r="I17" s="190"/>
      <c r="J17" s="190"/>
      <c r="K17" s="190"/>
      <c r="L17" s="190"/>
      <c r="M17" s="190"/>
      <c r="N17" s="190"/>
      <c r="O17" s="190"/>
      <c r="P17" s="190"/>
      <c r="Q17" s="60">
        <f t="shared" si="2"/>
        <v>0</v>
      </c>
      <c r="R17" s="60">
        <f t="shared" si="1"/>
        <v>0</v>
      </c>
      <c r="S17" s="168"/>
      <c r="T17" s="122"/>
      <c r="U17" s="122"/>
      <c r="V17" s="122"/>
      <c r="W17" s="122"/>
      <c r="X17" s="122"/>
      <c r="Y17" s="122"/>
    </row>
    <row r="18" spans="1:25" ht="3.75" customHeight="1" x14ac:dyDescent="0.25">
      <c r="A18" s="122"/>
      <c r="B18" s="122"/>
      <c r="C18" s="126"/>
      <c r="D18" s="126"/>
      <c r="E18" s="122"/>
      <c r="F18" s="122"/>
      <c r="G18" s="122"/>
      <c r="H18" s="122"/>
      <c r="I18" s="122"/>
      <c r="J18" s="122"/>
      <c r="K18" s="122"/>
      <c r="L18" s="122"/>
      <c r="M18" s="122"/>
      <c r="N18" s="122"/>
      <c r="O18" s="122"/>
      <c r="P18" s="122"/>
      <c r="Q18" s="122"/>
      <c r="R18" s="122"/>
      <c r="S18" s="122"/>
      <c r="T18" s="122"/>
      <c r="U18" s="122"/>
      <c r="V18" s="122"/>
      <c r="W18" s="122"/>
      <c r="X18" s="122"/>
      <c r="Y18" s="122"/>
    </row>
    <row r="19" spans="1:25" s="45" customFormat="1" ht="18" customHeight="1" x14ac:dyDescent="0.25">
      <c r="A19" s="127"/>
      <c r="B19" s="61" t="s">
        <v>24</v>
      </c>
      <c r="C19" s="66">
        <f t="shared" ref="C19:R19" si="3">SUM(C5:C18)</f>
        <v>67000</v>
      </c>
      <c r="D19" s="66">
        <f t="shared" si="3"/>
        <v>70240</v>
      </c>
      <c r="E19" s="66">
        <f t="shared" si="3"/>
        <v>360</v>
      </c>
      <c r="F19" s="66">
        <f t="shared" si="3"/>
        <v>10560</v>
      </c>
      <c r="G19" s="66">
        <f t="shared" si="3"/>
        <v>5740</v>
      </c>
      <c r="H19" s="66">
        <f t="shared" si="3"/>
        <v>4140</v>
      </c>
      <c r="I19" s="66">
        <f t="shared" si="3"/>
        <v>4140</v>
      </c>
      <c r="J19" s="66">
        <f t="shared" si="3"/>
        <v>4320</v>
      </c>
      <c r="K19" s="66">
        <f t="shared" si="3"/>
        <v>5400</v>
      </c>
      <c r="L19" s="66">
        <f t="shared" si="3"/>
        <v>5400</v>
      </c>
      <c r="M19" s="66">
        <f t="shared" si="3"/>
        <v>6990</v>
      </c>
      <c r="N19" s="66">
        <f t="shared" si="3"/>
        <v>6420</v>
      </c>
      <c r="O19" s="66">
        <f t="shared" si="3"/>
        <v>8370</v>
      </c>
      <c r="P19" s="66">
        <f t="shared" si="3"/>
        <v>8400</v>
      </c>
      <c r="Q19" s="66">
        <f t="shared" si="3"/>
        <v>70240</v>
      </c>
      <c r="R19" s="66">
        <f t="shared" si="3"/>
        <v>0</v>
      </c>
      <c r="S19" s="66">
        <f>SUM(S5:S18)</f>
        <v>57100</v>
      </c>
      <c r="T19" s="127"/>
      <c r="U19" s="122"/>
      <c r="V19" s="127"/>
      <c r="W19" s="127"/>
      <c r="X19" s="127"/>
      <c r="Y19" s="127"/>
    </row>
    <row r="20" spans="1:25" s="45" customFormat="1" ht="13.5" customHeight="1" x14ac:dyDescent="0.25">
      <c r="A20" s="127"/>
      <c r="B20" s="127"/>
      <c r="C20" s="127"/>
      <c r="D20" s="127"/>
      <c r="E20" s="127"/>
      <c r="F20" s="127"/>
      <c r="G20" s="127"/>
      <c r="H20" s="127"/>
      <c r="I20" s="127"/>
      <c r="J20" s="127"/>
      <c r="K20" s="127"/>
      <c r="L20" s="127"/>
      <c r="M20" s="127"/>
      <c r="N20" s="127"/>
      <c r="O20" s="127"/>
      <c r="P20" s="127"/>
      <c r="Q20" s="127"/>
      <c r="R20" s="127"/>
      <c r="S20" s="127"/>
      <c r="T20" s="127"/>
      <c r="U20" s="122"/>
      <c r="V20" s="127"/>
      <c r="W20" s="127"/>
      <c r="X20" s="127"/>
      <c r="Y20" s="127"/>
    </row>
    <row r="21" spans="1:25" s="45" customFormat="1" ht="18" customHeight="1" x14ac:dyDescent="0.25">
      <c r="A21" s="127"/>
      <c r="B21" s="61" t="s">
        <v>29</v>
      </c>
      <c r="C21" s="51" t="str">
        <f>C4</f>
        <v>2019-2020</v>
      </c>
      <c r="D21" s="50" t="str">
        <f>D4</f>
        <v>2020-2021</v>
      </c>
      <c r="E21" s="50">
        <f t="shared" ref="E21:P21" si="4">E4</f>
        <v>43922</v>
      </c>
      <c r="F21" s="50">
        <f t="shared" si="4"/>
        <v>43952</v>
      </c>
      <c r="G21" s="50">
        <f t="shared" si="4"/>
        <v>43983</v>
      </c>
      <c r="H21" s="50">
        <f t="shared" si="4"/>
        <v>44013</v>
      </c>
      <c r="I21" s="50">
        <f t="shared" si="4"/>
        <v>44044</v>
      </c>
      <c r="J21" s="50">
        <f t="shared" si="4"/>
        <v>44075</v>
      </c>
      <c r="K21" s="50">
        <f t="shared" si="4"/>
        <v>44105</v>
      </c>
      <c r="L21" s="50">
        <f t="shared" si="4"/>
        <v>44136</v>
      </c>
      <c r="M21" s="50">
        <f t="shared" si="4"/>
        <v>44166</v>
      </c>
      <c r="N21" s="50">
        <f t="shared" si="4"/>
        <v>44197</v>
      </c>
      <c r="O21" s="50">
        <f t="shared" si="4"/>
        <v>44228</v>
      </c>
      <c r="P21" s="50">
        <f t="shared" si="4"/>
        <v>44256</v>
      </c>
      <c r="Q21" s="50" t="str">
        <f>Q4</f>
        <v>Totals</v>
      </c>
      <c r="R21" s="50" t="str">
        <f>R4</f>
        <v>Check</v>
      </c>
      <c r="S21" s="50" t="str">
        <f>S4</f>
        <v>P&amp;L</v>
      </c>
      <c r="T21" s="127"/>
      <c r="U21" s="122"/>
      <c r="V21" s="127"/>
      <c r="W21" s="127"/>
      <c r="X21" s="127"/>
      <c r="Y21" s="127"/>
    </row>
    <row r="22" spans="1:25" s="45" customFormat="1" ht="18" customHeight="1" x14ac:dyDescent="0.25">
      <c r="A22" s="127"/>
      <c r="B22" s="48" t="s">
        <v>33</v>
      </c>
      <c r="C22" s="83">
        <v>12000</v>
      </c>
      <c r="D22" s="82">
        <f>Purchases!N51</f>
        <v>8883.75</v>
      </c>
      <c r="E22" s="60">
        <f>Purchases!B51</f>
        <v>90</v>
      </c>
      <c r="F22" s="60">
        <f>Purchases!C51</f>
        <v>240</v>
      </c>
      <c r="G22" s="60">
        <f>Purchases!D51</f>
        <v>285</v>
      </c>
      <c r="H22" s="60">
        <f>Purchases!E51</f>
        <v>585</v>
      </c>
      <c r="I22" s="60">
        <f>Purchases!F51</f>
        <v>585</v>
      </c>
      <c r="J22" s="60">
        <f>Purchases!G51</f>
        <v>630</v>
      </c>
      <c r="K22" s="60">
        <f>Purchases!H51</f>
        <v>787.5</v>
      </c>
      <c r="L22" s="60">
        <f>Purchases!I51</f>
        <v>787.5</v>
      </c>
      <c r="M22" s="60">
        <f>Purchases!J51</f>
        <v>1005</v>
      </c>
      <c r="N22" s="60">
        <f>Purchases!K51</f>
        <v>986.25</v>
      </c>
      <c r="O22" s="60">
        <f>Purchases!L51</f>
        <v>1282.5</v>
      </c>
      <c r="P22" s="60">
        <f>Purchases!M51</f>
        <v>1620</v>
      </c>
      <c r="Q22" s="60">
        <f>SUM(E22:P22)</f>
        <v>8883.75</v>
      </c>
      <c r="R22" s="60">
        <f>Q22-D22</f>
        <v>0</v>
      </c>
      <c r="S22" s="60">
        <f>Purchases!N16</f>
        <v>8377.5</v>
      </c>
      <c r="T22" s="127"/>
      <c r="U22" s="122"/>
      <c r="V22" s="127"/>
      <c r="W22" s="127"/>
      <c r="X22" s="127"/>
      <c r="Y22" s="127"/>
    </row>
    <row r="23" spans="1:25" s="45" customFormat="1" ht="18" customHeight="1" x14ac:dyDescent="0.25">
      <c r="A23" s="127"/>
      <c r="B23" s="48" t="s">
        <v>158</v>
      </c>
      <c r="C23" s="83">
        <v>32000</v>
      </c>
      <c r="D23" s="82">
        <f>'Salary-Freelancers'!O61</f>
        <v>33600</v>
      </c>
      <c r="E23" s="60">
        <f>'Salary-Freelancers'!C61</f>
        <v>2800</v>
      </c>
      <c r="F23" s="60">
        <f>'Salary-Freelancers'!D61</f>
        <v>2800</v>
      </c>
      <c r="G23" s="60">
        <f>'Salary-Freelancers'!E61</f>
        <v>2800</v>
      </c>
      <c r="H23" s="60">
        <f>'Salary-Freelancers'!F61</f>
        <v>2800</v>
      </c>
      <c r="I23" s="60">
        <f>'Salary-Freelancers'!G61</f>
        <v>2800</v>
      </c>
      <c r="J23" s="60">
        <f>'Salary-Freelancers'!H61</f>
        <v>2800</v>
      </c>
      <c r="K23" s="60">
        <f>'Salary-Freelancers'!I61</f>
        <v>2800</v>
      </c>
      <c r="L23" s="60">
        <f>'Salary-Freelancers'!J61</f>
        <v>2800</v>
      </c>
      <c r="M23" s="60">
        <f>'Salary-Freelancers'!K61</f>
        <v>2800</v>
      </c>
      <c r="N23" s="60">
        <f>'Salary-Freelancers'!L61</f>
        <v>2800</v>
      </c>
      <c r="O23" s="60">
        <f>'Salary-Freelancers'!M61</f>
        <v>2800</v>
      </c>
      <c r="P23" s="60">
        <f>'Salary-Freelancers'!N61</f>
        <v>2800</v>
      </c>
      <c r="Q23" s="60">
        <f t="shared" ref="Q23:Q26" si="5">SUM(E23:P23)</f>
        <v>33600</v>
      </c>
      <c r="R23" s="60">
        <f t="shared" ref="R23:R26" si="6">Q23-D23</f>
        <v>0</v>
      </c>
      <c r="S23" s="60">
        <f>Q23</f>
        <v>33600</v>
      </c>
      <c r="T23" s="127"/>
      <c r="U23" s="122"/>
      <c r="V23" s="127"/>
      <c r="W23" s="127"/>
      <c r="X23" s="127"/>
      <c r="Y23" s="127"/>
    </row>
    <row r="24" spans="1:25" s="45" customFormat="1" ht="18" customHeight="1" x14ac:dyDescent="0.25">
      <c r="A24" s="127"/>
      <c r="B24" s="48" t="s">
        <v>54</v>
      </c>
      <c r="C24" s="83">
        <v>850</v>
      </c>
      <c r="D24" s="82">
        <f>'Salary-Freelancers'!O62</f>
        <v>1728</v>
      </c>
      <c r="E24" s="60">
        <f>'Salary-Freelancers'!C62</f>
        <v>144</v>
      </c>
      <c r="F24" s="60">
        <f>'Salary-Freelancers'!D62</f>
        <v>144</v>
      </c>
      <c r="G24" s="60">
        <f>'Salary-Freelancers'!E62</f>
        <v>144</v>
      </c>
      <c r="H24" s="60">
        <f>'Salary-Freelancers'!F62</f>
        <v>144</v>
      </c>
      <c r="I24" s="60">
        <f>'Salary-Freelancers'!G62</f>
        <v>144</v>
      </c>
      <c r="J24" s="60">
        <f>'Salary-Freelancers'!H62</f>
        <v>144</v>
      </c>
      <c r="K24" s="60">
        <f>'Salary-Freelancers'!I62</f>
        <v>144</v>
      </c>
      <c r="L24" s="60">
        <f>'Salary-Freelancers'!J62</f>
        <v>144</v>
      </c>
      <c r="M24" s="60">
        <f>'Salary-Freelancers'!K62</f>
        <v>144</v>
      </c>
      <c r="N24" s="60">
        <f>'Salary-Freelancers'!L62</f>
        <v>144</v>
      </c>
      <c r="O24" s="60">
        <f>'Salary-Freelancers'!M62</f>
        <v>144</v>
      </c>
      <c r="P24" s="60">
        <f>'Salary-Freelancers'!N62</f>
        <v>144</v>
      </c>
      <c r="Q24" s="60">
        <f t="shared" si="5"/>
        <v>1728</v>
      </c>
      <c r="R24" s="60">
        <f t="shared" si="6"/>
        <v>0</v>
      </c>
      <c r="S24" s="60">
        <f t="shared" ref="S24:S26" si="7">Q24</f>
        <v>1728</v>
      </c>
      <c r="T24" s="127"/>
      <c r="U24" s="122"/>
      <c r="V24" s="127"/>
      <c r="W24" s="127"/>
      <c r="X24" s="127"/>
      <c r="Y24" s="127"/>
    </row>
    <row r="25" spans="1:25" s="45" customFormat="1" ht="18" customHeight="1" x14ac:dyDescent="0.25">
      <c r="A25" s="127"/>
      <c r="B25" s="48" t="s">
        <v>93</v>
      </c>
      <c r="C25" s="83"/>
      <c r="D25" s="82">
        <f>'Salary-Freelancers'!O63</f>
        <v>0</v>
      </c>
      <c r="E25" s="60">
        <f>'Salary-Freelancers'!C63</f>
        <v>0</v>
      </c>
      <c r="F25" s="60">
        <f>'Salary-Freelancers'!D63</f>
        <v>0</v>
      </c>
      <c r="G25" s="60">
        <f>'Salary-Freelancers'!E63</f>
        <v>0</v>
      </c>
      <c r="H25" s="60">
        <f>'Salary-Freelancers'!F63</f>
        <v>0</v>
      </c>
      <c r="I25" s="60">
        <f>'Salary-Freelancers'!G63</f>
        <v>0</v>
      </c>
      <c r="J25" s="60">
        <f>'Salary-Freelancers'!H63</f>
        <v>0</v>
      </c>
      <c r="K25" s="60">
        <f>'Salary-Freelancers'!I63</f>
        <v>0</v>
      </c>
      <c r="L25" s="60">
        <f>'Salary-Freelancers'!J63</f>
        <v>0</v>
      </c>
      <c r="M25" s="60">
        <f>'Salary-Freelancers'!K63</f>
        <v>0</v>
      </c>
      <c r="N25" s="60">
        <f>'Salary-Freelancers'!L63</f>
        <v>0</v>
      </c>
      <c r="O25" s="60">
        <f>'Salary-Freelancers'!M63</f>
        <v>0</v>
      </c>
      <c r="P25" s="60">
        <f>'Salary-Freelancers'!N63</f>
        <v>0</v>
      </c>
      <c r="Q25" s="60">
        <f t="shared" si="5"/>
        <v>0</v>
      </c>
      <c r="R25" s="60">
        <f t="shared" si="6"/>
        <v>0</v>
      </c>
      <c r="S25" s="60">
        <f t="shared" si="7"/>
        <v>0</v>
      </c>
      <c r="T25" s="127"/>
      <c r="U25" s="122"/>
      <c r="V25" s="127"/>
      <c r="W25" s="127"/>
      <c r="X25" s="127"/>
      <c r="Y25" s="127"/>
    </row>
    <row r="26" spans="1:25" s="45" customFormat="1" ht="18" customHeight="1" x14ac:dyDescent="0.25">
      <c r="A26" s="127"/>
      <c r="B26" s="48" t="s">
        <v>32</v>
      </c>
      <c r="C26" s="83"/>
      <c r="D26" s="184"/>
      <c r="E26" s="156"/>
      <c r="F26" s="156"/>
      <c r="G26" s="156"/>
      <c r="H26" s="156"/>
      <c r="I26" s="156"/>
      <c r="J26" s="156"/>
      <c r="K26" s="156"/>
      <c r="L26" s="156"/>
      <c r="M26" s="156"/>
      <c r="N26" s="156"/>
      <c r="O26" s="156"/>
      <c r="P26" s="156"/>
      <c r="Q26" s="60">
        <f t="shared" si="5"/>
        <v>0</v>
      </c>
      <c r="R26" s="60">
        <f t="shared" si="6"/>
        <v>0</v>
      </c>
      <c r="S26" s="60">
        <f t="shared" si="7"/>
        <v>0</v>
      </c>
      <c r="T26" s="127"/>
      <c r="U26" s="122"/>
      <c r="V26" s="127"/>
      <c r="W26" s="127"/>
      <c r="X26" s="127"/>
      <c r="Y26" s="127"/>
    </row>
    <row r="27" spans="1:25" s="45" customFormat="1" ht="4.5" customHeight="1" x14ac:dyDescent="0.25">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row>
    <row r="28" spans="1:25" s="45" customFormat="1" ht="18" customHeight="1" x14ac:dyDescent="0.25">
      <c r="A28" s="127"/>
      <c r="B28" s="61" t="s">
        <v>35</v>
      </c>
      <c r="C28" s="66">
        <f>SUM(C22:C27)</f>
        <v>44850</v>
      </c>
      <c r="D28" s="66">
        <f t="shared" ref="D28:S28" si="8">SUM(D22:D27)</f>
        <v>44211.75</v>
      </c>
      <c r="E28" s="66">
        <f t="shared" si="8"/>
        <v>3034</v>
      </c>
      <c r="F28" s="66">
        <f t="shared" si="8"/>
        <v>3184</v>
      </c>
      <c r="G28" s="66">
        <f t="shared" si="8"/>
        <v>3229</v>
      </c>
      <c r="H28" s="66">
        <f t="shared" si="8"/>
        <v>3529</v>
      </c>
      <c r="I28" s="66">
        <f t="shared" si="8"/>
        <v>3529</v>
      </c>
      <c r="J28" s="66">
        <f t="shared" si="8"/>
        <v>3574</v>
      </c>
      <c r="K28" s="66">
        <f t="shared" si="8"/>
        <v>3731.5</v>
      </c>
      <c r="L28" s="66">
        <f t="shared" si="8"/>
        <v>3731.5</v>
      </c>
      <c r="M28" s="66">
        <f t="shared" si="8"/>
        <v>3949</v>
      </c>
      <c r="N28" s="66">
        <f t="shared" si="8"/>
        <v>3930.25</v>
      </c>
      <c r="O28" s="66">
        <f t="shared" si="8"/>
        <v>4226.5</v>
      </c>
      <c r="P28" s="66">
        <f t="shared" si="8"/>
        <v>4564</v>
      </c>
      <c r="Q28" s="66">
        <f t="shared" si="8"/>
        <v>44211.75</v>
      </c>
      <c r="R28" s="66">
        <f t="shared" si="8"/>
        <v>0</v>
      </c>
      <c r="S28" s="66">
        <f t="shared" si="8"/>
        <v>43705.5</v>
      </c>
      <c r="T28" s="127"/>
      <c r="U28" s="122"/>
      <c r="V28" s="127"/>
      <c r="W28" s="127"/>
      <c r="X28" s="127"/>
      <c r="Y28" s="127"/>
    </row>
    <row r="29" spans="1:25" s="45" customFormat="1" ht="10.15" customHeight="1" x14ac:dyDescent="0.25">
      <c r="A29" s="127"/>
      <c r="B29" s="127"/>
      <c r="C29" s="127"/>
      <c r="D29" s="127"/>
      <c r="E29" s="127"/>
      <c r="F29" s="127"/>
      <c r="G29" s="127"/>
      <c r="H29" s="127"/>
      <c r="I29" s="127"/>
      <c r="J29" s="127"/>
      <c r="K29" s="127"/>
      <c r="L29" s="127"/>
      <c r="M29" s="127"/>
      <c r="N29" s="127"/>
      <c r="O29" s="127"/>
      <c r="P29" s="127"/>
      <c r="Q29" s="127"/>
      <c r="R29" s="127"/>
      <c r="S29" s="127"/>
      <c r="T29" s="127"/>
      <c r="U29" s="122"/>
      <c r="V29" s="127"/>
      <c r="W29" s="127"/>
      <c r="X29" s="127"/>
      <c r="Y29" s="127"/>
    </row>
    <row r="30" spans="1:25" s="45" customFormat="1" ht="18" customHeight="1" x14ac:dyDescent="0.25">
      <c r="A30" s="127"/>
      <c r="B30" s="68" t="s">
        <v>40</v>
      </c>
      <c r="C30" s="70">
        <f>C19-C28</f>
        <v>22150</v>
      </c>
      <c r="D30" s="70">
        <f>D19-D28</f>
        <v>26028.25</v>
      </c>
      <c r="E30" s="70">
        <f t="shared" ref="E30:S30" si="9">E19-E28</f>
        <v>-2674</v>
      </c>
      <c r="F30" s="70">
        <f t="shared" si="9"/>
        <v>7376</v>
      </c>
      <c r="G30" s="70">
        <f t="shared" si="9"/>
        <v>2511</v>
      </c>
      <c r="H30" s="70">
        <f t="shared" si="9"/>
        <v>611</v>
      </c>
      <c r="I30" s="70">
        <f t="shared" si="9"/>
        <v>611</v>
      </c>
      <c r="J30" s="70">
        <f t="shared" si="9"/>
        <v>746</v>
      </c>
      <c r="K30" s="70">
        <f t="shared" si="9"/>
        <v>1668.5</v>
      </c>
      <c r="L30" s="70">
        <f t="shared" si="9"/>
        <v>1668.5</v>
      </c>
      <c r="M30" s="70">
        <f t="shared" si="9"/>
        <v>3041</v>
      </c>
      <c r="N30" s="70">
        <f t="shared" si="9"/>
        <v>2489.75</v>
      </c>
      <c r="O30" s="70">
        <f t="shared" si="9"/>
        <v>4143.5</v>
      </c>
      <c r="P30" s="70">
        <f t="shared" si="9"/>
        <v>3836</v>
      </c>
      <c r="Q30" s="70">
        <f t="shared" si="9"/>
        <v>26028.25</v>
      </c>
      <c r="R30" s="70">
        <f t="shared" si="9"/>
        <v>0</v>
      </c>
      <c r="S30" s="70">
        <f t="shared" si="9"/>
        <v>13394.5</v>
      </c>
      <c r="T30" s="127"/>
      <c r="U30" s="122"/>
      <c r="V30" s="127"/>
      <c r="W30" s="127"/>
      <c r="X30" s="127"/>
      <c r="Y30" s="127"/>
    </row>
    <row r="31" spans="1:25" s="45" customFormat="1" ht="15" customHeight="1" x14ac:dyDescent="0.25">
      <c r="A31" s="127"/>
      <c r="B31" s="127"/>
      <c r="C31" s="127"/>
      <c r="D31" s="127"/>
      <c r="E31" s="127"/>
      <c r="F31" s="127"/>
      <c r="G31" s="127"/>
      <c r="H31" s="127"/>
      <c r="I31" s="127"/>
      <c r="J31" s="127"/>
      <c r="K31" s="127"/>
      <c r="L31" s="127"/>
      <c r="M31" s="127"/>
      <c r="N31" s="127"/>
      <c r="O31" s="127"/>
      <c r="P31" s="127"/>
      <c r="Q31" s="127"/>
      <c r="R31" s="127"/>
      <c r="S31" s="127"/>
      <c r="T31" s="127"/>
      <c r="U31" s="122"/>
      <c r="V31" s="149"/>
      <c r="W31" s="127"/>
      <c r="X31" s="127"/>
      <c r="Y31" s="127"/>
    </row>
    <row r="32" spans="1:25" s="45" customFormat="1" ht="18" customHeight="1" x14ac:dyDescent="0.25">
      <c r="A32" s="127"/>
      <c r="B32" s="61" t="s">
        <v>30</v>
      </c>
      <c r="C32" s="50" t="str">
        <f>C4</f>
        <v>2019-2020</v>
      </c>
      <c r="D32" s="50" t="str">
        <f>D4</f>
        <v>2020-2021</v>
      </c>
      <c r="E32" s="50">
        <f t="shared" ref="E32:P32" si="10">E4</f>
        <v>43922</v>
      </c>
      <c r="F32" s="50">
        <f t="shared" si="10"/>
        <v>43952</v>
      </c>
      <c r="G32" s="50">
        <f t="shared" si="10"/>
        <v>43983</v>
      </c>
      <c r="H32" s="50">
        <f t="shared" si="10"/>
        <v>44013</v>
      </c>
      <c r="I32" s="50">
        <f t="shared" si="10"/>
        <v>44044</v>
      </c>
      <c r="J32" s="50">
        <f t="shared" si="10"/>
        <v>44075</v>
      </c>
      <c r="K32" s="50">
        <f t="shared" si="10"/>
        <v>44105</v>
      </c>
      <c r="L32" s="50">
        <f t="shared" si="10"/>
        <v>44136</v>
      </c>
      <c r="M32" s="50">
        <f t="shared" si="10"/>
        <v>44166</v>
      </c>
      <c r="N32" s="50">
        <f t="shared" si="10"/>
        <v>44197</v>
      </c>
      <c r="O32" s="50">
        <f t="shared" si="10"/>
        <v>44228</v>
      </c>
      <c r="P32" s="50">
        <f t="shared" si="10"/>
        <v>44256</v>
      </c>
      <c r="Q32" s="50" t="str">
        <f>Q4</f>
        <v>Totals</v>
      </c>
      <c r="R32" s="50" t="str">
        <f>R4</f>
        <v>Check</v>
      </c>
      <c r="S32" s="50" t="str">
        <f>S4</f>
        <v>P&amp;L</v>
      </c>
      <c r="T32" s="127"/>
      <c r="U32" s="122"/>
      <c r="V32" s="127"/>
      <c r="W32" s="127"/>
      <c r="X32" s="127"/>
      <c r="Y32" s="127"/>
    </row>
    <row r="33" spans="1:25" ht="18" customHeight="1" x14ac:dyDescent="0.25">
      <c r="A33" s="122"/>
      <c r="B33" s="199" t="s">
        <v>67</v>
      </c>
      <c r="C33" s="83"/>
      <c r="D33" s="59"/>
      <c r="E33" s="59"/>
      <c r="F33" s="59"/>
      <c r="G33" s="59"/>
      <c r="H33" s="59"/>
      <c r="I33" s="59"/>
      <c r="J33" s="59"/>
      <c r="K33" s="59"/>
      <c r="L33" s="59"/>
      <c r="M33" s="59"/>
      <c r="N33" s="59"/>
      <c r="O33" s="59"/>
      <c r="P33" s="59"/>
      <c r="Q33" s="60">
        <f t="shared" ref="Q33" si="11">+SUM(E33:P33)</f>
        <v>0</v>
      </c>
      <c r="R33" s="60">
        <f>D33-Q33</f>
        <v>0</v>
      </c>
      <c r="S33" s="29">
        <f>D33</f>
        <v>0</v>
      </c>
      <c r="T33" s="122"/>
      <c r="U33" s="122"/>
      <c r="V33" s="122"/>
      <c r="W33" s="122"/>
      <c r="X33" s="122"/>
      <c r="Y33" s="122"/>
    </row>
    <row r="34" spans="1:25" ht="18" customHeight="1" x14ac:dyDescent="0.25">
      <c r="A34" s="122"/>
      <c r="B34" s="199" t="s">
        <v>68</v>
      </c>
      <c r="C34" s="83">
        <v>3000</v>
      </c>
      <c r="D34" s="189">
        <v>3000</v>
      </c>
      <c r="E34" s="189">
        <v>250</v>
      </c>
      <c r="F34" s="189">
        <v>250</v>
      </c>
      <c r="G34" s="189">
        <v>250</v>
      </c>
      <c r="H34" s="189">
        <v>250</v>
      </c>
      <c r="I34" s="189">
        <v>250</v>
      </c>
      <c r="J34" s="189">
        <v>250</v>
      </c>
      <c r="K34" s="189">
        <v>250</v>
      </c>
      <c r="L34" s="189">
        <v>250</v>
      </c>
      <c r="M34" s="189">
        <v>250</v>
      </c>
      <c r="N34" s="189">
        <v>250</v>
      </c>
      <c r="O34" s="189">
        <v>250</v>
      </c>
      <c r="P34" s="189">
        <v>250</v>
      </c>
      <c r="Q34" s="60">
        <f t="shared" ref="Q34:Q49" si="12">+SUM(E34:P34)</f>
        <v>3000</v>
      </c>
      <c r="R34" s="60">
        <f t="shared" ref="R34:R62" si="13">D34-Q34</f>
        <v>0</v>
      </c>
      <c r="S34" s="29">
        <f t="shared" ref="S34:S61" si="14">D34</f>
        <v>3000</v>
      </c>
      <c r="T34" s="122"/>
      <c r="U34" s="122"/>
      <c r="V34" s="122"/>
      <c r="W34" s="122"/>
      <c r="X34" s="122"/>
      <c r="Y34" s="122"/>
    </row>
    <row r="35" spans="1:25" ht="18" customHeight="1" x14ac:dyDescent="0.25">
      <c r="A35" s="122"/>
      <c r="B35" s="199" t="s">
        <v>69</v>
      </c>
      <c r="C35" s="83">
        <v>550</v>
      </c>
      <c r="D35" s="189">
        <v>600</v>
      </c>
      <c r="E35" s="189">
        <v>50</v>
      </c>
      <c r="F35" s="189">
        <v>50</v>
      </c>
      <c r="G35" s="189">
        <v>50</v>
      </c>
      <c r="H35" s="189">
        <v>50</v>
      </c>
      <c r="I35" s="189">
        <v>50</v>
      </c>
      <c r="J35" s="189">
        <v>50</v>
      </c>
      <c r="K35" s="189">
        <v>50</v>
      </c>
      <c r="L35" s="189">
        <v>50</v>
      </c>
      <c r="M35" s="189">
        <v>50</v>
      </c>
      <c r="N35" s="189">
        <v>50</v>
      </c>
      <c r="O35" s="189">
        <v>50</v>
      </c>
      <c r="P35" s="189">
        <v>50</v>
      </c>
      <c r="Q35" s="60">
        <f t="shared" si="12"/>
        <v>600</v>
      </c>
      <c r="R35" s="60">
        <f t="shared" si="13"/>
        <v>0</v>
      </c>
      <c r="S35" s="29">
        <f t="shared" si="14"/>
        <v>600</v>
      </c>
      <c r="T35" s="122"/>
      <c r="U35" s="122"/>
      <c r="V35" s="122"/>
      <c r="W35" s="122"/>
      <c r="X35" s="122"/>
      <c r="Y35" s="122"/>
    </row>
    <row r="36" spans="1:25" ht="18" customHeight="1" x14ac:dyDescent="0.25">
      <c r="A36" s="122"/>
      <c r="B36" s="199" t="s">
        <v>70</v>
      </c>
      <c r="C36" s="83">
        <v>880</v>
      </c>
      <c r="D36" s="189">
        <v>900</v>
      </c>
      <c r="E36" s="189">
        <v>75</v>
      </c>
      <c r="F36" s="189">
        <v>75</v>
      </c>
      <c r="G36" s="189">
        <v>75</v>
      </c>
      <c r="H36" s="189">
        <v>75</v>
      </c>
      <c r="I36" s="189">
        <v>75</v>
      </c>
      <c r="J36" s="189">
        <v>75</v>
      </c>
      <c r="K36" s="189">
        <v>75</v>
      </c>
      <c r="L36" s="189">
        <v>75</v>
      </c>
      <c r="M36" s="189">
        <v>75</v>
      </c>
      <c r="N36" s="189">
        <v>75</v>
      </c>
      <c r="O36" s="189">
        <v>75</v>
      </c>
      <c r="P36" s="189">
        <v>75</v>
      </c>
      <c r="Q36" s="60">
        <f t="shared" si="12"/>
        <v>900</v>
      </c>
      <c r="R36" s="60">
        <f t="shared" si="13"/>
        <v>0</v>
      </c>
      <c r="S36" s="29">
        <f t="shared" si="14"/>
        <v>900</v>
      </c>
      <c r="T36" s="122"/>
      <c r="U36" s="122"/>
      <c r="V36" s="122"/>
      <c r="W36" s="122"/>
      <c r="X36" s="122"/>
      <c r="Y36" s="122"/>
    </row>
    <row r="37" spans="1:25" ht="18" customHeight="1" x14ac:dyDescent="0.25">
      <c r="A37" s="122"/>
      <c r="B37" s="199" t="s">
        <v>71</v>
      </c>
      <c r="C37" s="83"/>
      <c r="D37" s="189">
        <v>0</v>
      </c>
      <c r="E37" s="189"/>
      <c r="F37" s="189"/>
      <c r="G37" s="189"/>
      <c r="H37" s="189"/>
      <c r="I37" s="189"/>
      <c r="J37" s="189"/>
      <c r="K37" s="189"/>
      <c r="L37" s="189"/>
      <c r="M37" s="189"/>
      <c r="N37" s="189"/>
      <c r="O37" s="189"/>
      <c r="P37" s="189"/>
      <c r="Q37" s="60">
        <f t="shared" si="12"/>
        <v>0</v>
      </c>
      <c r="R37" s="60">
        <f t="shared" si="13"/>
        <v>0</v>
      </c>
      <c r="S37" s="29">
        <f t="shared" si="14"/>
        <v>0</v>
      </c>
      <c r="T37" s="122"/>
      <c r="U37" s="122"/>
      <c r="V37" s="122"/>
      <c r="W37" s="122"/>
      <c r="X37" s="122"/>
      <c r="Y37" s="122"/>
    </row>
    <row r="38" spans="1:25" ht="18" customHeight="1" x14ac:dyDescent="0.25">
      <c r="A38" s="122"/>
      <c r="B38" s="199" t="s">
        <v>0</v>
      </c>
      <c r="C38" s="83">
        <v>1100</v>
      </c>
      <c r="D38" s="189">
        <v>1200</v>
      </c>
      <c r="E38" s="189">
        <v>100</v>
      </c>
      <c r="F38" s="189">
        <v>100</v>
      </c>
      <c r="G38" s="189">
        <v>100</v>
      </c>
      <c r="H38" s="189">
        <v>100</v>
      </c>
      <c r="I38" s="189">
        <v>100</v>
      </c>
      <c r="J38" s="189">
        <v>100</v>
      </c>
      <c r="K38" s="189">
        <v>100</v>
      </c>
      <c r="L38" s="189">
        <v>100</v>
      </c>
      <c r="M38" s="189">
        <v>100</v>
      </c>
      <c r="N38" s="189">
        <v>100</v>
      </c>
      <c r="O38" s="189">
        <v>100</v>
      </c>
      <c r="P38" s="189">
        <v>100</v>
      </c>
      <c r="Q38" s="60">
        <f t="shared" ref="Q38" si="15">+SUM(E38:P38)</f>
        <v>1200</v>
      </c>
      <c r="R38" s="60">
        <f t="shared" ref="R38" si="16">D38-Q38</f>
        <v>0</v>
      </c>
      <c r="S38" s="29">
        <f t="shared" ref="S38" si="17">D38</f>
        <v>1200</v>
      </c>
      <c r="T38" s="122"/>
      <c r="U38" s="122"/>
      <c r="V38" s="122"/>
      <c r="W38" s="122"/>
      <c r="X38" s="122"/>
      <c r="Y38" s="122"/>
    </row>
    <row r="39" spans="1:25" ht="18" customHeight="1" x14ac:dyDescent="0.25">
      <c r="A39" s="122"/>
      <c r="B39" s="199" t="s">
        <v>72</v>
      </c>
      <c r="C39" s="83">
        <v>480</v>
      </c>
      <c r="D39" s="189">
        <v>480</v>
      </c>
      <c r="E39" s="189">
        <v>40</v>
      </c>
      <c r="F39" s="189">
        <v>40</v>
      </c>
      <c r="G39" s="189">
        <v>40</v>
      </c>
      <c r="H39" s="189">
        <v>40</v>
      </c>
      <c r="I39" s="189">
        <v>40</v>
      </c>
      <c r="J39" s="189">
        <v>40</v>
      </c>
      <c r="K39" s="189">
        <v>40</v>
      </c>
      <c r="L39" s="189">
        <v>40</v>
      </c>
      <c r="M39" s="189">
        <v>40</v>
      </c>
      <c r="N39" s="189">
        <v>40</v>
      </c>
      <c r="O39" s="189">
        <v>40</v>
      </c>
      <c r="P39" s="189">
        <v>40</v>
      </c>
      <c r="Q39" s="60">
        <f t="shared" si="12"/>
        <v>480</v>
      </c>
      <c r="R39" s="60">
        <f t="shared" si="13"/>
        <v>0</v>
      </c>
      <c r="S39" s="29">
        <f t="shared" si="14"/>
        <v>480</v>
      </c>
      <c r="T39" s="122"/>
      <c r="U39" s="122"/>
      <c r="V39" s="122"/>
      <c r="W39" s="122"/>
      <c r="X39" s="122"/>
      <c r="Y39" s="122"/>
    </row>
    <row r="40" spans="1:25" ht="18" customHeight="1" x14ac:dyDescent="0.25">
      <c r="A40" s="122"/>
      <c r="B40" s="199" t="s">
        <v>73</v>
      </c>
      <c r="C40" s="83">
        <v>2000</v>
      </c>
      <c r="D40" s="189">
        <v>1800</v>
      </c>
      <c r="E40" s="189">
        <v>150</v>
      </c>
      <c r="F40" s="189">
        <v>150</v>
      </c>
      <c r="G40" s="189">
        <v>150</v>
      </c>
      <c r="H40" s="189">
        <v>150</v>
      </c>
      <c r="I40" s="189">
        <v>150</v>
      </c>
      <c r="J40" s="189">
        <v>150</v>
      </c>
      <c r="K40" s="189">
        <v>150</v>
      </c>
      <c r="L40" s="189">
        <v>150</v>
      </c>
      <c r="M40" s="189">
        <v>150</v>
      </c>
      <c r="N40" s="189">
        <v>150</v>
      </c>
      <c r="O40" s="189">
        <v>150</v>
      </c>
      <c r="P40" s="189">
        <v>150</v>
      </c>
      <c r="Q40" s="60">
        <f t="shared" si="12"/>
        <v>1800</v>
      </c>
      <c r="R40" s="60">
        <f t="shared" si="13"/>
        <v>0</v>
      </c>
      <c r="S40" s="29">
        <f t="shared" si="14"/>
        <v>1800</v>
      </c>
      <c r="T40" s="122"/>
      <c r="U40" s="122"/>
      <c r="V40" s="122"/>
      <c r="W40" s="122"/>
      <c r="X40" s="122"/>
      <c r="Y40" s="122"/>
    </row>
    <row r="41" spans="1:25" ht="18" customHeight="1" x14ac:dyDescent="0.25">
      <c r="A41" s="122"/>
      <c r="B41" s="199" t="s">
        <v>74</v>
      </c>
      <c r="C41" s="83">
        <v>800</v>
      </c>
      <c r="D41" s="189">
        <v>1000</v>
      </c>
      <c r="E41" s="189"/>
      <c r="F41" s="189">
        <v>500</v>
      </c>
      <c r="G41" s="189"/>
      <c r="H41" s="189"/>
      <c r="I41" s="189"/>
      <c r="J41" s="189">
        <v>500</v>
      </c>
      <c r="K41" s="189"/>
      <c r="L41" s="189"/>
      <c r="M41" s="189"/>
      <c r="N41" s="189"/>
      <c r="O41" s="189"/>
      <c r="P41" s="189"/>
      <c r="Q41" s="60">
        <f t="shared" si="12"/>
        <v>1000</v>
      </c>
      <c r="R41" s="60">
        <f t="shared" si="13"/>
        <v>0</v>
      </c>
      <c r="S41" s="29">
        <f t="shared" si="14"/>
        <v>1000</v>
      </c>
      <c r="T41" s="122"/>
      <c r="U41" s="122"/>
      <c r="V41" s="122"/>
      <c r="W41" s="122"/>
      <c r="X41" s="122"/>
      <c r="Y41" s="122"/>
    </row>
    <row r="42" spans="1:25" ht="18" customHeight="1" x14ac:dyDescent="0.25">
      <c r="A42" s="122"/>
      <c r="B42" s="199" t="s">
        <v>75</v>
      </c>
      <c r="C42" s="83"/>
      <c r="D42" s="189"/>
      <c r="E42" s="189"/>
      <c r="F42" s="189"/>
      <c r="G42" s="189"/>
      <c r="H42" s="189"/>
      <c r="I42" s="189"/>
      <c r="J42" s="189"/>
      <c r="K42" s="189"/>
      <c r="L42" s="189"/>
      <c r="M42" s="189"/>
      <c r="N42" s="189"/>
      <c r="O42" s="189"/>
      <c r="P42" s="189"/>
      <c r="Q42" s="60">
        <f t="shared" si="12"/>
        <v>0</v>
      </c>
      <c r="R42" s="60">
        <f t="shared" si="13"/>
        <v>0</v>
      </c>
      <c r="S42" s="29">
        <f t="shared" si="14"/>
        <v>0</v>
      </c>
      <c r="T42" s="122"/>
      <c r="U42" s="122"/>
      <c r="V42" s="122"/>
      <c r="W42" s="122"/>
      <c r="X42" s="122"/>
      <c r="Y42" s="122"/>
    </row>
    <row r="43" spans="1:25" ht="18" customHeight="1" x14ac:dyDescent="0.25">
      <c r="A43" s="122"/>
      <c r="B43" s="199" t="s">
        <v>89</v>
      </c>
      <c r="C43" s="83">
        <v>2400</v>
      </c>
      <c r="D43" s="189">
        <v>1800</v>
      </c>
      <c r="E43" s="189">
        <v>150</v>
      </c>
      <c r="F43" s="189">
        <v>150</v>
      </c>
      <c r="G43" s="189">
        <v>150</v>
      </c>
      <c r="H43" s="189">
        <v>150</v>
      </c>
      <c r="I43" s="189">
        <v>150</v>
      </c>
      <c r="J43" s="189">
        <v>150</v>
      </c>
      <c r="K43" s="189">
        <v>150</v>
      </c>
      <c r="L43" s="189">
        <v>150</v>
      </c>
      <c r="M43" s="189">
        <v>150</v>
      </c>
      <c r="N43" s="189">
        <v>150</v>
      </c>
      <c r="O43" s="189">
        <v>150</v>
      </c>
      <c r="P43" s="189">
        <v>150</v>
      </c>
      <c r="Q43" s="60">
        <f t="shared" si="12"/>
        <v>1800</v>
      </c>
      <c r="R43" s="60">
        <f t="shared" si="13"/>
        <v>0</v>
      </c>
      <c r="S43" s="29">
        <f t="shared" si="14"/>
        <v>1800</v>
      </c>
      <c r="T43" s="122"/>
      <c r="U43" s="122"/>
      <c r="V43" s="122"/>
      <c r="W43" s="122"/>
      <c r="X43" s="122"/>
      <c r="Y43" s="122"/>
    </row>
    <row r="44" spans="1:25" ht="18" customHeight="1" x14ac:dyDescent="0.25">
      <c r="A44" s="122"/>
      <c r="B44" s="199" t="s">
        <v>95</v>
      </c>
      <c r="C44" s="83"/>
      <c r="D44" s="59"/>
      <c r="E44" s="59"/>
      <c r="F44" s="59"/>
      <c r="G44" s="59"/>
      <c r="H44" s="59"/>
      <c r="I44" s="59"/>
      <c r="J44" s="59"/>
      <c r="K44" s="59"/>
      <c r="L44" s="59"/>
      <c r="M44" s="59"/>
      <c r="N44" s="59"/>
      <c r="O44" s="59"/>
      <c r="P44" s="59"/>
      <c r="Q44" s="60">
        <f t="shared" si="12"/>
        <v>0</v>
      </c>
      <c r="R44" s="60">
        <f t="shared" si="13"/>
        <v>0</v>
      </c>
      <c r="S44" s="29">
        <f t="shared" si="14"/>
        <v>0</v>
      </c>
      <c r="T44" s="122"/>
      <c r="U44" s="122"/>
      <c r="V44" s="122"/>
      <c r="W44" s="122"/>
      <c r="X44" s="122"/>
      <c r="Y44" s="122"/>
    </row>
    <row r="45" spans="1:25" ht="18" customHeight="1" x14ac:dyDescent="0.25">
      <c r="A45" s="122"/>
      <c r="B45" s="199" t="s">
        <v>76</v>
      </c>
      <c r="C45" s="83"/>
      <c r="D45" s="59"/>
      <c r="E45" s="59"/>
      <c r="F45" s="59"/>
      <c r="G45" s="59"/>
      <c r="H45" s="59"/>
      <c r="I45" s="59"/>
      <c r="J45" s="59"/>
      <c r="K45" s="59"/>
      <c r="L45" s="59"/>
      <c r="M45" s="59"/>
      <c r="N45" s="59"/>
      <c r="O45" s="59"/>
      <c r="P45" s="59"/>
      <c r="Q45" s="60">
        <f t="shared" si="12"/>
        <v>0</v>
      </c>
      <c r="R45" s="60">
        <f t="shared" si="13"/>
        <v>0</v>
      </c>
      <c r="S45" s="29">
        <f t="shared" si="14"/>
        <v>0</v>
      </c>
      <c r="T45" s="122"/>
      <c r="U45" s="122"/>
      <c r="V45" s="122"/>
      <c r="W45" s="122"/>
      <c r="X45" s="122"/>
      <c r="Y45" s="122"/>
    </row>
    <row r="46" spans="1:25" ht="18" customHeight="1" x14ac:dyDescent="0.25">
      <c r="A46" s="122"/>
      <c r="B46" s="199" t="s">
        <v>77</v>
      </c>
      <c r="C46" s="83"/>
      <c r="D46" s="59"/>
      <c r="E46" s="59"/>
      <c r="F46" s="59"/>
      <c r="G46" s="59"/>
      <c r="H46" s="59"/>
      <c r="I46" s="59"/>
      <c r="J46" s="59"/>
      <c r="K46" s="59"/>
      <c r="L46" s="59"/>
      <c r="M46" s="59"/>
      <c r="N46" s="59"/>
      <c r="O46" s="59"/>
      <c r="P46" s="59"/>
      <c r="Q46" s="60">
        <f t="shared" si="12"/>
        <v>0</v>
      </c>
      <c r="R46" s="60">
        <f t="shared" si="13"/>
        <v>0</v>
      </c>
      <c r="S46" s="29">
        <f t="shared" si="14"/>
        <v>0</v>
      </c>
      <c r="T46" s="122"/>
      <c r="U46" s="122"/>
      <c r="V46" s="122"/>
      <c r="W46" s="122"/>
      <c r="X46" s="122"/>
      <c r="Y46" s="122"/>
    </row>
    <row r="47" spans="1:25" ht="18" customHeight="1" x14ac:dyDescent="0.25">
      <c r="A47" s="122"/>
      <c r="B47" s="199" t="s">
        <v>78</v>
      </c>
      <c r="C47" s="83"/>
      <c r="D47" s="59"/>
      <c r="E47" s="59"/>
      <c r="F47" s="59"/>
      <c r="G47" s="59"/>
      <c r="H47" s="59"/>
      <c r="I47" s="59"/>
      <c r="J47" s="59"/>
      <c r="K47" s="59"/>
      <c r="L47" s="59"/>
      <c r="M47" s="59"/>
      <c r="N47" s="59"/>
      <c r="O47" s="59"/>
      <c r="P47" s="59"/>
      <c r="Q47" s="60">
        <f t="shared" si="12"/>
        <v>0</v>
      </c>
      <c r="R47" s="60">
        <f t="shared" si="13"/>
        <v>0</v>
      </c>
      <c r="S47" s="29">
        <f t="shared" si="14"/>
        <v>0</v>
      </c>
      <c r="T47" s="122"/>
      <c r="U47" s="122"/>
      <c r="V47" s="122"/>
      <c r="W47" s="122"/>
      <c r="X47" s="122"/>
      <c r="Y47" s="122"/>
    </row>
    <row r="48" spans="1:25" ht="18" customHeight="1" x14ac:dyDescent="0.25">
      <c r="A48" s="122"/>
      <c r="B48" s="48" t="s">
        <v>79</v>
      </c>
      <c r="C48" s="83"/>
      <c r="D48" s="197">
        <f>'Salary-Freelancers'!O68</f>
        <v>7200</v>
      </c>
      <c r="E48" s="197">
        <f>'Salary-Freelancers'!C68</f>
        <v>600</v>
      </c>
      <c r="F48" s="197">
        <f>'Salary-Freelancers'!D68</f>
        <v>600</v>
      </c>
      <c r="G48" s="197">
        <f>'Salary-Freelancers'!E68</f>
        <v>600</v>
      </c>
      <c r="H48" s="197">
        <f>'Salary-Freelancers'!F68</f>
        <v>600</v>
      </c>
      <c r="I48" s="197">
        <f>'Salary-Freelancers'!G68</f>
        <v>600</v>
      </c>
      <c r="J48" s="197">
        <f>'Salary-Freelancers'!H68</f>
        <v>600</v>
      </c>
      <c r="K48" s="197">
        <f>'Salary-Freelancers'!I68</f>
        <v>600</v>
      </c>
      <c r="L48" s="197">
        <f>'Salary-Freelancers'!J68</f>
        <v>600</v>
      </c>
      <c r="M48" s="197">
        <f>'Salary-Freelancers'!K68</f>
        <v>600</v>
      </c>
      <c r="N48" s="197">
        <f>'Salary-Freelancers'!L68</f>
        <v>600</v>
      </c>
      <c r="O48" s="197">
        <f>'Salary-Freelancers'!M68</f>
        <v>600</v>
      </c>
      <c r="P48" s="197">
        <f>'Salary-Freelancers'!N68</f>
        <v>600</v>
      </c>
      <c r="Q48" s="60">
        <f t="shared" si="12"/>
        <v>7200</v>
      </c>
      <c r="R48" s="60">
        <f t="shared" si="13"/>
        <v>0</v>
      </c>
      <c r="S48" s="29">
        <f t="shared" si="14"/>
        <v>7200</v>
      </c>
      <c r="T48" s="122"/>
      <c r="U48" s="122"/>
      <c r="V48" s="122"/>
      <c r="W48" s="122"/>
      <c r="X48" s="122"/>
      <c r="Y48" s="122"/>
    </row>
    <row r="49" spans="1:25" ht="18" customHeight="1" x14ac:dyDescent="0.25">
      <c r="A49" s="122"/>
      <c r="B49" s="48" t="s">
        <v>54</v>
      </c>
      <c r="C49" s="157">
        <f>'Salary-Freelancers'!C62+'Salary-Freelancers'!C69</f>
        <v>192</v>
      </c>
      <c r="D49" s="60">
        <f>'Salary-Freelancers'!O69</f>
        <v>576</v>
      </c>
      <c r="E49" s="197">
        <f>'Salary-Freelancers'!C69</f>
        <v>48</v>
      </c>
      <c r="F49" s="197">
        <f>'Salary-Freelancers'!D69</f>
        <v>48</v>
      </c>
      <c r="G49" s="197">
        <f>'Salary-Freelancers'!E69</f>
        <v>48</v>
      </c>
      <c r="H49" s="197">
        <f>'Salary-Freelancers'!F69</f>
        <v>48</v>
      </c>
      <c r="I49" s="197">
        <f>'Salary-Freelancers'!G69</f>
        <v>48</v>
      </c>
      <c r="J49" s="197">
        <f>'Salary-Freelancers'!H69</f>
        <v>48</v>
      </c>
      <c r="K49" s="197">
        <f>'Salary-Freelancers'!I69</f>
        <v>48</v>
      </c>
      <c r="L49" s="197">
        <f>'Salary-Freelancers'!J69</f>
        <v>48</v>
      </c>
      <c r="M49" s="197">
        <f>'Salary-Freelancers'!K69</f>
        <v>48</v>
      </c>
      <c r="N49" s="197">
        <f>'Salary-Freelancers'!L69</f>
        <v>48</v>
      </c>
      <c r="O49" s="197">
        <f>'Salary-Freelancers'!M69</f>
        <v>48</v>
      </c>
      <c r="P49" s="197">
        <f>'Salary-Freelancers'!N69</f>
        <v>48</v>
      </c>
      <c r="Q49" s="60">
        <f t="shared" si="12"/>
        <v>576</v>
      </c>
      <c r="R49" s="168"/>
      <c r="S49" s="29">
        <f t="shared" si="14"/>
        <v>576</v>
      </c>
      <c r="T49" s="122"/>
      <c r="U49" s="122"/>
      <c r="V49" s="122"/>
      <c r="W49" s="122"/>
      <c r="X49" s="122"/>
      <c r="Y49" s="122"/>
    </row>
    <row r="50" spans="1:25" ht="18" customHeight="1" x14ac:dyDescent="0.25">
      <c r="A50" s="122"/>
      <c r="B50" s="48" t="s">
        <v>31</v>
      </c>
      <c r="C50" s="157">
        <f>'Salary-Freelancers'!C54</f>
        <v>200</v>
      </c>
      <c r="D50" s="60">
        <f>'Salary-Freelancers'!O70</f>
        <v>2400</v>
      </c>
      <c r="E50" s="197">
        <f>'Salary-Freelancers'!C70</f>
        <v>200</v>
      </c>
      <c r="F50" s="197">
        <f>'Salary-Freelancers'!D70</f>
        <v>200</v>
      </c>
      <c r="G50" s="197">
        <f>'Salary-Freelancers'!E70</f>
        <v>200</v>
      </c>
      <c r="H50" s="197">
        <f>'Salary-Freelancers'!F70</f>
        <v>200</v>
      </c>
      <c r="I50" s="197">
        <f>'Salary-Freelancers'!G70</f>
        <v>200</v>
      </c>
      <c r="J50" s="197">
        <f>'Salary-Freelancers'!H70</f>
        <v>200</v>
      </c>
      <c r="K50" s="197">
        <f>'Salary-Freelancers'!I70</f>
        <v>200</v>
      </c>
      <c r="L50" s="197">
        <f>'Salary-Freelancers'!J70</f>
        <v>200</v>
      </c>
      <c r="M50" s="197">
        <f>'Salary-Freelancers'!K70</f>
        <v>200</v>
      </c>
      <c r="N50" s="197">
        <f>'Salary-Freelancers'!L70</f>
        <v>200</v>
      </c>
      <c r="O50" s="197">
        <f>'Salary-Freelancers'!M70</f>
        <v>200</v>
      </c>
      <c r="P50" s="197">
        <f>'Salary-Freelancers'!N70</f>
        <v>200</v>
      </c>
      <c r="Q50" s="60">
        <f>SUM(E50:P50)</f>
        <v>2400</v>
      </c>
      <c r="R50" s="168"/>
      <c r="S50" s="29">
        <f t="shared" si="14"/>
        <v>2400</v>
      </c>
      <c r="T50" s="122"/>
      <c r="U50" s="122"/>
      <c r="V50" s="122"/>
      <c r="W50" s="122"/>
      <c r="X50" s="122"/>
      <c r="Y50" s="122"/>
    </row>
    <row r="51" spans="1:25" ht="18" customHeight="1" x14ac:dyDescent="0.25">
      <c r="A51" s="122"/>
      <c r="B51" s="44" t="s">
        <v>166</v>
      </c>
      <c r="C51" s="83"/>
      <c r="D51" s="59"/>
      <c r="E51" s="59"/>
      <c r="F51" s="59"/>
      <c r="G51" s="59"/>
      <c r="H51" s="59"/>
      <c r="I51" s="59"/>
      <c r="J51" s="59"/>
      <c r="K51" s="59"/>
      <c r="L51" s="59"/>
      <c r="M51" s="59"/>
      <c r="N51" s="59"/>
      <c r="O51" s="59"/>
      <c r="P51" s="59"/>
      <c r="Q51" s="60">
        <f t="shared" ref="Q51" si="18">+SUM(E51:P51)</f>
        <v>0</v>
      </c>
      <c r="R51" s="60">
        <f t="shared" si="13"/>
        <v>0</v>
      </c>
      <c r="S51" s="168"/>
      <c r="T51" s="122"/>
      <c r="U51" s="122"/>
      <c r="V51" s="122"/>
      <c r="W51" s="122"/>
      <c r="X51" s="122"/>
      <c r="Y51" s="122"/>
    </row>
    <row r="52" spans="1:25" ht="18" customHeight="1" x14ac:dyDescent="0.25">
      <c r="A52" s="122"/>
      <c r="B52" s="200" t="s">
        <v>65</v>
      </c>
      <c r="C52" s="83"/>
      <c r="D52" s="59"/>
      <c r="E52" s="59"/>
      <c r="F52" s="59"/>
      <c r="G52" s="59"/>
      <c r="H52" s="59"/>
      <c r="I52" s="59"/>
      <c r="J52" s="59"/>
      <c r="K52" s="59"/>
      <c r="L52" s="59"/>
      <c r="M52" s="59"/>
      <c r="N52" s="59"/>
      <c r="O52" s="59"/>
      <c r="P52" s="59"/>
      <c r="Q52" s="60">
        <f t="shared" ref="Q52:Q60" si="19">+SUM(E52:P52)</f>
        <v>0</v>
      </c>
      <c r="R52" s="60">
        <f t="shared" si="13"/>
        <v>0</v>
      </c>
      <c r="S52" s="29">
        <f t="shared" si="14"/>
        <v>0</v>
      </c>
      <c r="T52" s="122"/>
      <c r="U52" s="122"/>
      <c r="V52" s="122"/>
      <c r="W52" s="122"/>
      <c r="X52" s="122"/>
      <c r="Y52" s="122"/>
    </row>
    <row r="53" spans="1:25" ht="18" customHeight="1" x14ac:dyDescent="0.25">
      <c r="A53" s="122"/>
      <c r="B53" s="200" t="s">
        <v>80</v>
      </c>
      <c r="C53" s="83"/>
      <c r="D53" s="59"/>
      <c r="E53" s="59"/>
      <c r="F53" s="59"/>
      <c r="G53" s="59"/>
      <c r="H53" s="59"/>
      <c r="I53" s="59"/>
      <c r="J53" s="59"/>
      <c r="K53" s="59"/>
      <c r="L53" s="59"/>
      <c r="M53" s="59"/>
      <c r="N53" s="59"/>
      <c r="O53" s="59"/>
      <c r="P53" s="59"/>
      <c r="Q53" s="60">
        <f t="shared" si="19"/>
        <v>0</v>
      </c>
      <c r="R53" s="60">
        <f t="shared" si="13"/>
        <v>0</v>
      </c>
      <c r="S53" s="29">
        <f t="shared" si="14"/>
        <v>0</v>
      </c>
      <c r="T53" s="122"/>
      <c r="U53" s="122"/>
      <c r="V53" s="122"/>
      <c r="W53" s="122"/>
      <c r="X53" s="122"/>
      <c r="Y53" s="122"/>
    </row>
    <row r="54" spans="1:25" ht="18" customHeight="1" x14ac:dyDescent="0.25">
      <c r="A54" s="122"/>
      <c r="B54" s="200" t="s">
        <v>81</v>
      </c>
      <c r="C54" s="83"/>
      <c r="D54" s="59"/>
      <c r="E54" s="59"/>
      <c r="F54" s="59"/>
      <c r="G54" s="59"/>
      <c r="H54" s="59"/>
      <c r="I54" s="59"/>
      <c r="J54" s="59"/>
      <c r="K54" s="59"/>
      <c r="L54" s="59"/>
      <c r="M54" s="59"/>
      <c r="N54" s="59"/>
      <c r="O54" s="59"/>
      <c r="P54" s="59"/>
      <c r="Q54" s="60">
        <f t="shared" si="19"/>
        <v>0</v>
      </c>
      <c r="R54" s="60">
        <f t="shared" si="13"/>
        <v>0</v>
      </c>
      <c r="S54" s="29">
        <f t="shared" si="14"/>
        <v>0</v>
      </c>
      <c r="T54" s="122"/>
      <c r="U54" s="122"/>
      <c r="V54" s="122"/>
      <c r="W54" s="122"/>
      <c r="X54" s="122"/>
      <c r="Y54" s="122"/>
    </row>
    <row r="55" spans="1:25" ht="18" customHeight="1" x14ac:dyDescent="0.25">
      <c r="A55" s="122"/>
      <c r="B55" s="200" t="s">
        <v>82</v>
      </c>
      <c r="C55" s="83"/>
      <c r="D55" s="59"/>
      <c r="E55" s="59"/>
      <c r="F55" s="59"/>
      <c r="G55" s="59"/>
      <c r="H55" s="59"/>
      <c r="I55" s="59"/>
      <c r="J55" s="59"/>
      <c r="K55" s="59"/>
      <c r="L55" s="59"/>
      <c r="M55" s="59"/>
      <c r="N55" s="59"/>
      <c r="O55" s="59"/>
      <c r="P55" s="59"/>
      <c r="Q55" s="60">
        <f t="shared" si="19"/>
        <v>0</v>
      </c>
      <c r="R55" s="60">
        <f t="shared" si="13"/>
        <v>0</v>
      </c>
      <c r="S55" s="29">
        <f t="shared" si="14"/>
        <v>0</v>
      </c>
      <c r="T55" s="122"/>
      <c r="U55" s="122"/>
      <c r="V55" s="122"/>
      <c r="W55" s="122"/>
      <c r="X55" s="122"/>
      <c r="Y55" s="122"/>
    </row>
    <row r="56" spans="1:25" ht="18" customHeight="1" x14ac:dyDescent="0.25">
      <c r="A56" s="122"/>
      <c r="B56" s="200" t="s">
        <v>83</v>
      </c>
      <c r="C56" s="83"/>
      <c r="D56" s="59"/>
      <c r="E56" s="59"/>
      <c r="F56" s="59"/>
      <c r="G56" s="59"/>
      <c r="H56" s="59"/>
      <c r="I56" s="59"/>
      <c r="J56" s="59"/>
      <c r="K56" s="59"/>
      <c r="L56" s="59"/>
      <c r="M56" s="59"/>
      <c r="N56" s="59"/>
      <c r="O56" s="59"/>
      <c r="P56" s="59"/>
      <c r="Q56" s="60">
        <f t="shared" si="19"/>
        <v>0</v>
      </c>
      <c r="R56" s="60">
        <f t="shared" si="13"/>
        <v>0</v>
      </c>
      <c r="S56" s="29">
        <f t="shared" si="14"/>
        <v>0</v>
      </c>
      <c r="T56" s="122"/>
      <c r="U56" s="122"/>
      <c r="V56" s="122"/>
      <c r="W56" s="122"/>
      <c r="X56" s="122"/>
      <c r="Y56" s="122"/>
    </row>
    <row r="57" spans="1:25" ht="18" customHeight="1" x14ac:dyDescent="0.25">
      <c r="A57" s="122"/>
      <c r="B57" s="200" t="s">
        <v>84</v>
      </c>
      <c r="C57" s="83"/>
      <c r="D57" s="59"/>
      <c r="E57" s="59"/>
      <c r="F57" s="59"/>
      <c r="G57" s="59"/>
      <c r="H57" s="59"/>
      <c r="I57" s="59"/>
      <c r="J57" s="59"/>
      <c r="K57" s="59"/>
      <c r="L57" s="59"/>
      <c r="M57" s="59"/>
      <c r="N57" s="59"/>
      <c r="O57" s="59"/>
      <c r="P57" s="59"/>
      <c r="Q57" s="60">
        <f t="shared" si="19"/>
        <v>0</v>
      </c>
      <c r="R57" s="60">
        <f t="shared" si="13"/>
        <v>0</v>
      </c>
      <c r="S57" s="29">
        <f t="shared" si="14"/>
        <v>0</v>
      </c>
      <c r="T57" s="122"/>
      <c r="U57" s="122"/>
      <c r="V57" s="122"/>
      <c r="W57" s="122"/>
      <c r="X57" s="122"/>
      <c r="Y57" s="122"/>
    </row>
    <row r="58" spans="1:25" ht="18" customHeight="1" x14ac:dyDescent="0.25">
      <c r="A58" s="122"/>
      <c r="B58" s="200" t="s">
        <v>85</v>
      </c>
      <c r="C58" s="83"/>
      <c r="D58" s="59"/>
      <c r="E58" s="59"/>
      <c r="F58" s="59"/>
      <c r="G58" s="59"/>
      <c r="H58" s="59"/>
      <c r="I58" s="59"/>
      <c r="J58" s="59"/>
      <c r="K58" s="59"/>
      <c r="L58" s="59"/>
      <c r="M58" s="59"/>
      <c r="N58" s="59"/>
      <c r="O58" s="59"/>
      <c r="P58" s="59"/>
      <c r="Q58" s="60">
        <f t="shared" si="19"/>
        <v>0</v>
      </c>
      <c r="R58" s="60">
        <f t="shared" si="13"/>
        <v>0</v>
      </c>
      <c r="S58" s="29">
        <f t="shared" si="14"/>
        <v>0</v>
      </c>
      <c r="T58" s="122"/>
      <c r="U58" s="122"/>
      <c r="V58" s="122"/>
      <c r="W58" s="122"/>
      <c r="X58" s="122"/>
      <c r="Y58" s="122"/>
    </row>
    <row r="59" spans="1:25" ht="18" customHeight="1" x14ac:dyDescent="0.25">
      <c r="A59" s="122"/>
      <c r="B59" s="200" t="s">
        <v>86</v>
      </c>
      <c r="C59" s="83"/>
      <c r="D59" s="59"/>
      <c r="E59" s="59"/>
      <c r="F59" s="59"/>
      <c r="G59" s="59"/>
      <c r="H59" s="59"/>
      <c r="I59" s="59"/>
      <c r="J59" s="59"/>
      <c r="K59" s="59"/>
      <c r="L59" s="59"/>
      <c r="M59" s="59"/>
      <c r="N59" s="59"/>
      <c r="O59" s="59"/>
      <c r="P59" s="59"/>
      <c r="Q59" s="60">
        <f t="shared" si="19"/>
        <v>0</v>
      </c>
      <c r="R59" s="60">
        <f t="shared" si="13"/>
        <v>0</v>
      </c>
      <c r="S59" s="29">
        <f t="shared" si="14"/>
        <v>0</v>
      </c>
      <c r="T59" s="122"/>
      <c r="U59" s="122"/>
      <c r="V59" s="122"/>
      <c r="W59" s="122"/>
      <c r="X59" s="122"/>
      <c r="Y59" s="122"/>
    </row>
    <row r="60" spans="1:25" ht="18" customHeight="1" x14ac:dyDescent="0.25">
      <c r="A60" s="122"/>
      <c r="B60" s="200" t="s">
        <v>87</v>
      </c>
      <c r="C60" s="83"/>
      <c r="D60" s="59"/>
      <c r="E60" s="59"/>
      <c r="F60" s="59"/>
      <c r="G60" s="59"/>
      <c r="H60" s="59"/>
      <c r="I60" s="59"/>
      <c r="J60" s="59"/>
      <c r="K60" s="59"/>
      <c r="L60" s="59"/>
      <c r="M60" s="59"/>
      <c r="N60" s="59"/>
      <c r="O60" s="59"/>
      <c r="P60" s="59"/>
      <c r="Q60" s="60">
        <f t="shared" si="19"/>
        <v>0</v>
      </c>
      <c r="R60" s="60">
        <f t="shared" si="13"/>
        <v>0</v>
      </c>
      <c r="S60" s="29">
        <f t="shared" si="14"/>
        <v>0</v>
      </c>
      <c r="T60" s="122"/>
      <c r="U60" s="122"/>
      <c r="V60" s="122"/>
      <c r="W60" s="122"/>
      <c r="X60" s="122"/>
      <c r="Y60" s="122"/>
    </row>
    <row r="61" spans="1:25" ht="18" customHeight="1" x14ac:dyDescent="0.25">
      <c r="A61" s="122"/>
      <c r="B61" s="200" t="s">
        <v>88</v>
      </c>
      <c r="C61" s="83"/>
      <c r="D61" s="59"/>
      <c r="E61" s="59"/>
      <c r="F61" s="59"/>
      <c r="G61" s="59"/>
      <c r="H61" s="59"/>
      <c r="I61" s="59"/>
      <c r="J61" s="59"/>
      <c r="K61" s="59"/>
      <c r="L61" s="59"/>
      <c r="M61" s="59"/>
      <c r="N61" s="59"/>
      <c r="O61" s="59"/>
      <c r="P61" s="59"/>
      <c r="Q61" s="60"/>
      <c r="R61" s="60"/>
      <c r="S61" s="29">
        <f t="shared" si="14"/>
        <v>0</v>
      </c>
      <c r="T61" s="122"/>
      <c r="U61" s="122"/>
      <c r="V61" s="122"/>
      <c r="W61" s="122"/>
      <c r="X61" s="122"/>
      <c r="Y61" s="122"/>
    </row>
    <row r="62" spans="1:25" ht="18" customHeight="1" x14ac:dyDescent="0.25">
      <c r="A62" s="122"/>
      <c r="B62" s="48" t="s">
        <v>122</v>
      </c>
      <c r="C62" s="84"/>
      <c r="D62" s="82">
        <f>Income!N84-Purchases!N35</f>
        <v>7633.75</v>
      </c>
      <c r="E62" s="60">
        <f>Income!B84-Purchases!B35</f>
        <v>45</v>
      </c>
      <c r="F62" s="60">
        <f>Income!C84-Purchases!C35</f>
        <v>245</v>
      </c>
      <c r="G62" s="60">
        <f>Income!D84-Purchases!D35</f>
        <v>267.5</v>
      </c>
      <c r="H62" s="60">
        <f>Income!E84-Purchases!E35</f>
        <v>667.5</v>
      </c>
      <c r="I62" s="60">
        <f>Income!F84-Purchases!F35</f>
        <v>667.5</v>
      </c>
      <c r="J62" s="60">
        <f>Income!G84-Purchases!G35</f>
        <v>690</v>
      </c>
      <c r="K62" s="60">
        <f>Income!H84-Purchases!H35</f>
        <v>862.5</v>
      </c>
      <c r="L62" s="60">
        <f>Income!I84-Purchases!I35</f>
        <v>862.5</v>
      </c>
      <c r="M62" s="60">
        <f>Income!J84-Purchases!J35</f>
        <v>1121.25</v>
      </c>
      <c r="N62" s="60">
        <f>Income!K84-Purchases!K35</f>
        <v>1008.75</v>
      </c>
      <c r="O62" s="60">
        <f>Income!L84-Purchases!L35</f>
        <v>1316.25</v>
      </c>
      <c r="P62" s="60">
        <f>Income!M84-Purchases!M35</f>
        <v>-120</v>
      </c>
      <c r="Q62" s="60">
        <f>SUM(E62:P62)</f>
        <v>7633.75</v>
      </c>
      <c r="R62" s="60">
        <f t="shared" si="13"/>
        <v>0</v>
      </c>
      <c r="S62" s="60">
        <f>SUM(G62:R62)</f>
        <v>14977.5</v>
      </c>
      <c r="T62" s="122"/>
      <c r="U62" s="122"/>
      <c r="V62" s="122"/>
      <c r="W62" s="122"/>
      <c r="X62" s="122"/>
      <c r="Y62" s="122"/>
    </row>
    <row r="63" spans="1:25" ht="3" customHeight="1" x14ac:dyDescent="0.25">
      <c r="A63" s="122"/>
      <c r="B63" s="122"/>
      <c r="C63" s="126"/>
      <c r="D63" s="126"/>
      <c r="E63" s="122"/>
      <c r="F63" s="122"/>
      <c r="G63" s="122"/>
      <c r="H63" s="122"/>
      <c r="I63" s="122"/>
      <c r="J63" s="122"/>
      <c r="K63" s="122"/>
      <c r="L63" s="122"/>
      <c r="M63" s="122"/>
      <c r="N63" s="122"/>
      <c r="O63" s="122"/>
      <c r="P63" s="122"/>
      <c r="Q63" s="122"/>
      <c r="R63" s="122"/>
      <c r="S63" s="122"/>
      <c r="T63" s="122"/>
      <c r="U63" s="122"/>
      <c r="V63" s="122"/>
      <c r="W63" s="122"/>
      <c r="X63" s="122"/>
      <c r="Y63" s="122"/>
    </row>
    <row r="64" spans="1:25" s="45" customFormat="1" ht="18" customHeight="1" x14ac:dyDescent="0.25">
      <c r="A64" s="127"/>
      <c r="B64" s="61" t="s">
        <v>42</v>
      </c>
      <c r="C64" s="66">
        <f t="shared" ref="C64:S64" si="20">SUM(C33:C63)</f>
        <v>11602</v>
      </c>
      <c r="D64" s="66">
        <f t="shared" si="20"/>
        <v>28589.75</v>
      </c>
      <c r="E64" s="66">
        <f t="shared" si="20"/>
        <v>1708</v>
      </c>
      <c r="F64" s="66">
        <f t="shared" si="20"/>
        <v>2408</v>
      </c>
      <c r="G64" s="66">
        <f t="shared" si="20"/>
        <v>1930.5</v>
      </c>
      <c r="H64" s="66">
        <f t="shared" si="20"/>
        <v>2330.5</v>
      </c>
      <c r="I64" s="66">
        <f t="shared" si="20"/>
        <v>2330.5</v>
      </c>
      <c r="J64" s="66">
        <f t="shared" si="20"/>
        <v>2853</v>
      </c>
      <c r="K64" s="66">
        <f t="shared" si="20"/>
        <v>2525.5</v>
      </c>
      <c r="L64" s="66">
        <f t="shared" si="20"/>
        <v>2525.5</v>
      </c>
      <c r="M64" s="66">
        <f t="shared" si="20"/>
        <v>2784.25</v>
      </c>
      <c r="N64" s="66">
        <f t="shared" si="20"/>
        <v>2671.75</v>
      </c>
      <c r="O64" s="66">
        <f t="shared" si="20"/>
        <v>2979.25</v>
      </c>
      <c r="P64" s="66">
        <f t="shared" si="20"/>
        <v>1543</v>
      </c>
      <c r="Q64" s="66">
        <f t="shared" si="20"/>
        <v>28589.75</v>
      </c>
      <c r="R64" s="66">
        <f t="shared" si="20"/>
        <v>0</v>
      </c>
      <c r="S64" s="66">
        <f t="shared" si="20"/>
        <v>35933.5</v>
      </c>
      <c r="T64" s="127"/>
      <c r="U64" s="122"/>
      <c r="V64" s="127"/>
      <c r="W64" s="127"/>
      <c r="X64" s="127"/>
      <c r="Y64" s="127"/>
    </row>
    <row r="65" spans="1:25" s="45" customFormat="1" ht="6.4" customHeight="1" x14ac:dyDescent="0.25">
      <c r="A65" s="127"/>
      <c r="B65" s="127"/>
      <c r="C65" s="127"/>
      <c r="D65" s="127"/>
      <c r="E65" s="127"/>
      <c r="F65" s="127"/>
      <c r="G65" s="127"/>
      <c r="H65" s="127"/>
      <c r="I65" s="127"/>
      <c r="J65" s="127"/>
      <c r="K65" s="127"/>
      <c r="L65" s="127"/>
      <c r="M65" s="127"/>
      <c r="N65" s="127"/>
      <c r="O65" s="127"/>
      <c r="P65" s="127"/>
      <c r="Q65" s="127"/>
      <c r="R65" s="127"/>
      <c r="S65" s="127"/>
      <c r="T65" s="127"/>
      <c r="U65" s="122"/>
      <c r="V65" s="127"/>
      <c r="W65" s="127"/>
      <c r="X65" s="127"/>
      <c r="Y65" s="127"/>
    </row>
    <row r="66" spans="1:25" ht="18" customHeight="1" x14ac:dyDescent="0.25">
      <c r="A66" s="122"/>
      <c r="B66" s="61" t="s">
        <v>23</v>
      </c>
      <c r="C66" s="66">
        <f>C30-C64</f>
        <v>10548</v>
      </c>
      <c r="D66" s="66">
        <f t="shared" ref="D66:Q66" si="21">D30-D64</f>
        <v>-2561.5</v>
      </c>
      <c r="E66" s="66">
        <f t="shared" si="21"/>
        <v>-4382</v>
      </c>
      <c r="F66" s="66">
        <f t="shared" si="21"/>
        <v>4968</v>
      </c>
      <c r="G66" s="66">
        <f t="shared" si="21"/>
        <v>580.5</v>
      </c>
      <c r="H66" s="66">
        <f t="shared" si="21"/>
        <v>-1719.5</v>
      </c>
      <c r="I66" s="66">
        <f t="shared" si="21"/>
        <v>-1719.5</v>
      </c>
      <c r="J66" s="66">
        <f t="shared" si="21"/>
        <v>-2107</v>
      </c>
      <c r="K66" s="66">
        <f t="shared" si="21"/>
        <v>-857</v>
      </c>
      <c r="L66" s="66">
        <f t="shared" si="21"/>
        <v>-857</v>
      </c>
      <c r="M66" s="66">
        <f t="shared" si="21"/>
        <v>256.75</v>
      </c>
      <c r="N66" s="66">
        <f t="shared" si="21"/>
        <v>-182</v>
      </c>
      <c r="O66" s="66">
        <f t="shared" si="21"/>
        <v>1164.25</v>
      </c>
      <c r="P66" s="66">
        <f t="shared" si="21"/>
        <v>2293</v>
      </c>
      <c r="Q66" s="66">
        <f t="shared" si="21"/>
        <v>-2561.5</v>
      </c>
      <c r="R66" s="174"/>
      <c r="S66" s="67">
        <f>S30-S64</f>
        <v>-22539</v>
      </c>
      <c r="T66" s="122"/>
      <c r="U66" s="122"/>
      <c r="V66" s="122"/>
      <c r="W66" s="122"/>
      <c r="X66" s="122"/>
      <c r="Y66" s="122"/>
    </row>
    <row r="67" spans="1:25" ht="18.399999999999999" customHeight="1" x14ac:dyDescent="0.25">
      <c r="A67" s="122"/>
      <c r="B67" s="122"/>
      <c r="C67" s="126"/>
      <c r="D67" s="126"/>
      <c r="E67" s="122"/>
      <c r="F67" s="122"/>
      <c r="G67" s="122"/>
      <c r="H67" s="122"/>
      <c r="I67" s="122"/>
      <c r="J67" s="122"/>
      <c r="K67" s="122"/>
      <c r="L67" s="122"/>
      <c r="M67" s="122"/>
      <c r="N67" s="122"/>
      <c r="O67" s="122"/>
      <c r="P67" s="122"/>
      <c r="Q67" s="122"/>
      <c r="R67" s="122"/>
      <c r="S67" s="122"/>
      <c r="T67" s="122"/>
      <c r="U67" s="122"/>
      <c r="V67" s="122"/>
      <c r="W67" s="122"/>
      <c r="X67" s="122"/>
      <c r="Y67" s="122"/>
    </row>
    <row r="68" spans="1:25" ht="18" customHeight="1" x14ac:dyDescent="0.25">
      <c r="A68" s="122"/>
      <c r="B68" s="71" t="s">
        <v>37</v>
      </c>
      <c r="C68" s="85">
        <f>StartBank</f>
        <v>0</v>
      </c>
      <c r="D68" s="66">
        <f>StartBank</f>
        <v>0</v>
      </c>
      <c r="E68" s="72">
        <f>StartBank</f>
        <v>0</v>
      </c>
      <c r="F68" s="72">
        <f t="shared" ref="F68:P68" si="22">E70</f>
        <v>-4382</v>
      </c>
      <c r="G68" s="72">
        <f t="shared" si="22"/>
        <v>586</v>
      </c>
      <c r="H68" s="72">
        <f t="shared" si="22"/>
        <v>1166.5</v>
      </c>
      <c r="I68" s="72">
        <f t="shared" si="22"/>
        <v>-553</v>
      </c>
      <c r="J68" s="72">
        <f t="shared" si="22"/>
        <v>-2272.5</v>
      </c>
      <c r="K68" s="72">
        <f t="shared" si="22"/>
        <v>-4379.5</v>
      </c>
      <c r="L68" s="72">
        <f t="shared" si="22"/>
        <v>-5236.5</v>
      </c>
      <c r="M68" s="72">
        <f t="shared" si="22"/>
        <v>-6093.5</v>
      </c>
      <c r="N68" s="72">
        <f t="shared" si="22"/>
        <v>-5836.75</v>
      </c>
      <c r="O68" s="72">
        <f t="shared" si="22"/>
        <v>-6018.75</v>
      </c>
      <c r="P68" s="72">
        <f t="shared" si="22"/>
        <v>-4854.5</v>
      </c>
      <c r="Q68" s="66">
        <f>StartBank</f>
        <v>0</v>
      </c>
      <c r="R68" s="174"/>
      <c r="S68" s="73"/>
      <c r="T68" s="122"/>
      <c r="U68" s="122"/>
      <c r="V68" s="122"/>
      <c r="W68" s="122"/>
      <c r="X68" s="122"/>
      <c r="Y68" s="122"/>
    </row>
    <row r="69" spans="1:25" ht="6.4" customHeight="1" x14ac:dyDescent="0.25">
      <c r="A69" s="122"/>
      <c r="B69" s="122"/>
      <c r="C69" s="126"/>
      <c r="D69" s="126"/>
      <c r="E69" s="122"/>
      <c r="F69" s="122"/>
      <c r="G69" s="122"/>
      <c r="H69" s="122"/>
      <c r="I69" s="122"/>
      <c r="J69" s="122"/>
      <c r="K69" s="122"/>
      <c r="L69" s="122"/>
      <c r="M69" s="122"/>
      <c r="N69" s="122"/>
      <c r="O69" s="122"/>
      <c r="P69" s="122"/>
      <c r="Q69" s="122"/>
      <c r="R69" s="122"/>
      <c r="S69" s="122"/>
      <c r="T69" s="122"/>
      <c r="U69" s="122"/>
      <c r="V69" s="122"/>
      <c r="W69" s="122"/>
      <c r="X69" s="122"/>
      <c r="Y69" s="122"/>
    </row>
    <row r="70" spans="1:25" ht="18" customHeight="1" x14ac:dyDescent="0.25">
      <c r="A70" s="122"/>
      <c r="B70" s="71" t="s">
        <v>36</v>
      </c>
      <c r="C70" s="69">
        <f t="shared" ref="C70:Q70" si="23">SUM(C66+C68)</f>
        <v>10548</v>
      </c>
      <c r="D70" s="66">
        <f>D66+D68</f>
        <v>-2561.5</v>
      </c>
      <c r="E70" s="69">
        <f>E68+E66</f>
        <v>-4382</v>
      </c>
      <c r="F70" s="69">
        <f t="shared" si="23"/>
        <v>586</v>
      </c>
      <c r="G70" s="69">
        <f t="shared" si="23"/>
        <v>1166.5</v>
      </c>
      <c r="H70" s="69">
        <f t="shared" si="23"/>
        <v>-553</v>
      </c>
      <c r="I70" s="69">
        <f t="shared" si="23"/>
        <v>-2272.5</v>
      </c>
      <c r="J70" s="69">
        <f t="shared" si="23"/>
        <v>-4379.5</v>
      </c>
      <c r="K70" s="69">
        <f t="shared" si="23"/>
        <v>-5236.5</v>
      </c>
      <c r="L70" s="69">
        <f t="shared" si="23"/>
        <v>-6093.5</v>
      </c>
      <c r="M70" s="69">
        <f t="shared" si="23"/>
        <v>-5836.75</v>
      </c>
      <c r="N70" s="69">
        <f t="shared" si="23"/>
        <v>-6018.75</v>
      </c>
      <c r="O70" s="69">
        <f t="shared" si="23"/>
        <v>-4854.5</v>
      </c>
      <c r="P70" s="69">
        <f t="shared" si="23"/>
        <v>-2561.5</v>
      </c>
      <c r="Q70" s="66">
        <f t="shared" si="23"/>
        <v>-2561.5</v>
      </c>
      <c r="R70" s="174"/>
      <c r="S70" s="74">
        <f>SUM(S66:S68)</f>
        <v>-22539</v>
      </c>
      <c r="T70" s="122"/>
      <c r="U70" s="122"/>
      <c r="V70" s="122"/>
      <c r="W70" s="122"/>
      <c r="X70" s="122"/>
      <c r="Y70" s="122"/>
    </row>
    <row r="71" spans="1:25" x14ac:dyDescent="0.25">
      <c r="A71" s="122"/>
      <c r="B71" s="146"/>
      <c r="C71" s="146"/>
      <c r="D71" s="146"/>
      <c r="E71" s="122"/>
      <c r="F71" s="122"/>
      <c r="G71" s="122"/>
      <c r="H71" s="122"/>
      <c r="I71" s="122"/>
      <c r="J71" s="122"/>
      <c r="K71" s="122"/>
      <c r="L71" s="122"/>
      <c r="M71" s="122"/>
      <c r="N71" s="122"/>
      <c r="O71" s="122"/>
      <c r="P71" s="122"/>
      <c r="Q71" s="122"/>
      <c r="R71" s="122"/>
      <c r="S71" s="122"/>
      <c r="T71" s="122"/>
      <c r="U71" s="122"/>
      <c r="V71" s="122"/>
      <c r="W71" s="122"/>
      <c r="X71" s="122"/>
      <c r="Y71" s="122"/>
    </row>
    <row r="72" spans="1:25" x14ac:dyDescent="0.25">
      <c r="A72" s="122"/>
      <c r="B72" s="146"/>
      <c r="C72" s="146"/>
      <c r="D72" s="181"/>
      <c r="E72" s="122"/>
      <c r="F72" s="122"/>
      <c r="G72" s="122"/>
      <c r="H72" s="122"/>
      <c r="I72" s="122"/>
      <c r="J72" s="122"/>
      <c r="K72" s="122"/>
      <c r="L72" s="122"/>
      <c r="M72" s="122"/>
      <c r="N72" s="122"/>
      <c r="O72" s="122"/>
      <c r="P72" s="122"/>
      <c r="Q72" s="122"/>
      <c r="R72" s="122"/>
      <c r="S72" s="122"/>
      <c r="T72" s="122"/>
      <c r="U72" s="122"/>
      <c r="V72" s="122"/>
      <c r="W72" s="122"/>
      <c r="X72" s="122"/>
      <c r="Y72" s="122"/>
    </row>
    <row r="73" spans="1:25" hidden="1" x14ac:dyDescent="0.25">
      <c r="B73" s="53" t="s">
        <v>6</v>
      </c>
      <c r="C73" s="53"/>
      <c r="E73" s="54" t="e">
        <f>#REF!</f>
        <v>#REF!</v>
      </c>
      <c r="F73" s="54" t="e">
        <f>#REF!</f>
        <v>#REF!</v>
      </c>
      <c r="G73" s="54" t="e">
        <f>#REF!</f>
        <v>#REF!</v>
      </c>
      <c r="H73" s="54" t="e">
        <f>#REF!</f>
        <v>#REF!</v>
      </c>
      <c r="I73" s="54" t="e">
        <f>#REF!</f>
        <v>#REF!</v>
      </c>
      <c r="J73" s="54" t="e">
        <f>#REF!</f>
        <v>#REF!</v>
      </c>
      <c r="K73" s="54" t="e">
        <f>#REF!</f>
        <v>#REF!</v>
      </c>
      <c r="L73" s="54" t="e">
        <f>#REF!</f>
        <v>#REF!</v>
      </c>
      <c r="M73" s="54" t="e">
        <f>#REF!</f>
        <v>#REF!</v>
      </c>
      <c r="N73" s="54" t="e">
        <f>#REF!</f>
        <v>#REF!</v>
      </c>
      <c r="O73" s="54" t="e">
        <f>#REF!</f>
        <v>#REF!</v>
      </c>
      <c r="P73" s="54" t="e">
        <f>#REF!</f>
        <v>#REF!</v>
      </c>
    </row>
    <row r="74" spans="1:25" hidden="1" x14ac:dyDescent="0.25">
      <c r="B74" s="53" t="s">
        <v>7</v>
      </c>
      <c r="C74" s="53"/>
      <c r="E74" s="55" t="e">
        <f>#REF!</f>
        <v>#REF!</v>
      </c>
      <c r="F74" s="55" t="e">
        <f>#REF!</f>
        <v>#REF!</v>
      </c>
      <c r="G74" s="55" t="e">
        <f>#REF!</f>
        <v>#REF!</v>
      </c>
      <c r="H74" s="55" t="e">
        <f>#REF!</f>
        <v>#REF!</v>
      </c>
      <c r="I74" s="55" t="e">
        <f>#REF!</f>
        <v>#REF!</v>
      </c>
      <c r="J74" s="55" t="e">
        <f>#REF!</f>
        <v>#REF!</v>
      </c>
      <c r="K74" s="55" t="e">
        <f>#REF!</f>
        <v>#REF!</v>
      </c>
      <c r="L74" s="55" t="e">
        <f>#REF!</f>
        <v>#REF!</v>
      </c>
      <c r="M74" s="55" t="e">
        <f>#REF!</f>
        <v>#REF!</v>
      </c>
      <c r="N74" s="55" t="e">
        <f>#REF!</f>
        <v>#REF!</v>
      </c>
      <c r="O74" s="55" t="e">
        <f>#REF!</f>
        <v>#REF!</v>
      </c>
      <c r="P74" s="55" t="e">
        <f>#REF!</f>
        <v>#REF!</v>
      </c>
    </row>
    <row r="75" spans="1:25" hidden="1" x14ac:dyDescent="0.25">
      <c r="B75" s="53" t="s">
        <v>4</v>
      </c>
      <c r="C75" s="53"/>
      <c r="E75" s="55" t="e">
        <f>#REF!</f>
        <v>#REF!</v>
      </c>
      <c r="F75" s="55" t="e">
        <f>#REF!</f>
        <v>#REF!</v>
      </c>
      <c r="G75" s="55" t="e">
        <f>#REF!</f>
        <v>#REF!</v>
      </c>
      <c r="H75" s="55" t="e">
        <f>#REF!</f>
        <v>#REF!</v>
      </c>
      <c r="I75" s="55" t="e">
        <f>#REF!</f>
        <v>#REF!</v>
      </c>
      <c r="J75" s="55" t="e">
        <f>#REF!</f>
        <v>#REF!</v>
      </c>
      <c r="K75" s="55" t="e">
        <f>#REF!</f>
        <v>#REF!</v>
      </c>
      <c r="L75" s="55" t="e">
        <f>#REF!</f>
        <v>#REF!</v>
      </c>
      <c r="M75" s="55" t="e">
        <f>#REF!</f>
        <v>#REF!</v>
      </c>
      <c r="N75" s="55" t="e">
        <f>#REF!</f>
        <v>#REF!</v>
      </c>
      <c r="O75" s="55" t="e">
        <f>#REF!</f>
        <v>#REF!</v>
      </c>
      <c r="P75" s="55" t="e">
        <f>#REF!</f>
        <v>#REF!</v>
      </c>
    </row>
    <row r="76" spans="1:25" hidden="1" x14ac:dyDescent="0.25">
      <c r="B76" s="53" t="s">
        <v>5</v>
      </c>
      <c r="C76" s="53"/>
      <c r="E76" s="56" t="e">
        <f>SUM(E72-E73-E74-E75)</f>
        <v>#REF!</v>
      </c>
      <c r="F76" s="56" t="e">
        <f t="shared" ref="F76:P76" si="24">SUM(F72-F73-F74-F75)</f>
        <v>#REF!</v>
      </c>
      <c r="G76" s="56" t="e">
        <f t="shared" si="24"/>
        <v>#REF!</v>
      </c>
      <c r="H76" s="56" t="e">
        <f t="shared" si="24"/>
        <v>#REF!</v>
      </c>
      <c r="I76" s="56" t="e">
        <f t="shared" si="24"/>
        <v>#REF!</v>
      </c>
      <c r="J76" s="56" t="e">
        <f t="shared" si="24"/>
        <v>#REF!</v>
      </c>
      <c r="K76" s="56" t="e">
        <f>SUM(K72-K73-K74-K75)</f>
        <v>#REF!</v>
      </c>
      <c r="L76" s="56" t="e">
        <f t="shared" si="24"/>
        <v>#REF!</v>
      </c>
      <c r="M76" s="56" t="e">
        <f t="shared" si="24"/>
        <v>#REF!</v>
      </c>
      <c r="N76" s="56" t="e">
        <f t="shared" si="24"/>
        <v>#REF!</v>
      </c>
      <c r="O76" s="56" t="e">
        <f t="shared" si="24"/>
        <v>#REF!</v>
      </c>
      <c r="P76" s="56" t="e">
        <f t="shared" si="24"/>
        <v>#REF!</v>
      </c>
    </row>
    <row r="77" spans="1:25" hidden="1" x14ac:dyDescent="0.25"/>
    <row r="78" spans="1:25" hidden="1" x14ac:dyDescent="0.25"/>
  </sheetData>
  <sheetProtection algorithmName="SHA-512" hashValue="zIZcdfEFidYhj+kD0BQWwkSENSVR1vedteItTXPPV4GB50wiIDimdqZp4ObcRcpHaPe5A8e/IOdF6qMew8bdbA==" saltValue="TIqNPUo7Ojx6HCD4qjQ6Tg==" spinCount="100000" sheet="1" selectLockedCells="1" autoFilter="0"/>
  <phoneticPr fontId="3" type="noConversion"/>
  <pageMargins left="0.70866141732283472" right="0.70866141732283472" top="0.74803149606299213" bottom="0.74803149606299213" header="0.31496062992125984" footer="0.31496062992125984"/>
  <pageSetup paperSize="9" scale="22" orientation="landscape" r:id="rId1"/>
  <ignoredErrors>
    <ignoredError sqref="E74:P75 D30:S30 D5:D14 D62:P62 D48:P48 E49:P49 E50:P50" unlockedFormula="1"/>
    <ignoredError sqref="Q19 S19 E70 R62" formula="1"/>
    <ignoredError sqref="Q23:Q24 Q33:Q38 Q39:Q42 Q49:Q51 Q43:Q48 Q15:Q17"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58E8E-A800-440E-B008-5C5220E1F12E}">
  <sheetPr codeName="wksKPI"/>
  <dimension ref="A1:N49"/>
  <sheetViews>
    <sheetView showGridLines="0" showRowColHeaders="0" workbookViewId="0">
      <pane ySplit="1" topLeftCell="A14" activePane="bottomLeft" state="frozen"/>
      <selection pane="bottomLeft" activeCell="A2" sqref="A2"/>
    </sheetView>
  </sheetViews>
  <sheetFormatPr defaultColWidth="8.7109375" defaultRowHeight="19.149999999999999" customHeight="1" x14ac:dyDescent="0.25"/>
  <cols>
    <col min="1" max="1" width="1.7109375" style="43" customWidth="1"/>
    <col min="2" max="2" width="14.42578125" style="43" customWidth="1"/>
    <col min="3" max="3" width="19" style="43" hidden="1" customWidth="1"/>
    <col min="4" max="4" width="16" style="43" bestFit="1" customWidth="1"/>
    <col min="5" max="5" width="16" style="43" hidden="1" customWidth="1"/>
    <col min="6" max="6" width="16" style="43" bestFit="1" customWidth="1"/>
    <col min="7" max="7" width="19" style="43" hidden="1" customWidth="1"/>
    <col min="8" max="8" width="19" style="43" customWidth="1"/>
    <col min="9" max="16384" width="8.7109375" style="43"/>
  </cols>
  <sheetData>
    <row r="1" spans="1:14" ht="28.5" x14ac:dyDescent="0.25">
      <c r="A1" s="86" t="str">
        <f>CoName&amp;" - KPIs as at "&amp;TEXT(DateDefault,"dddd d mmmm yyyy")</f>
        <v>Cash Lifeboat - KPIs as at Wednesday 1 April 2020</v>
      </c>
      <c r="B1" s="125"/>
      <c r="C1" s="125"/>
      <c r="D1" s="125"/>
      <c r="E1" s="125"/>
      <c r="F1" s="125"/>
      <c r="G1" s="125"/>
      <c r="N1" s="89" t="str">
        <f ca="1">SetUp!$G$1</f>
        <v>Today is: Sat 11 Apr 2020</v>
      </c>
    </row>
    <row r="2" spans="1:14" ht="19.149999999999999" customHeight="1" x14ac:dyDescent="0.25">
      <c r="A2" s="122"/>
      <c r="B2" s="125"/>
      <c r="C2" s="125"/>
      <c r="D2" s="125"/>
      <c r="E2" s="125"/>
      <c r="F2" s="125"/>
      <c r="G2" s="125"/>
      <c r="H2" s="125"/>
    </row>
    <row r="3" spans="1:14" ht="19.149999999999999" customHeight="1" x14ac:dyDescent="0.25">
      <c r="A3" s="122"/>
      <c r="B3" s="61" t="s">
        <v>126</v>
      </c>
      <c r="C3" s="75" t="s">
        <v>47</v>
      </c>
      <c r="D3" s="75" t="s">
        <v>47</v>
      </c>
      <c r="E3" s="75" t="s">
        <v>44</v>
      </c>
      <c r="F3" s="75" t="s">
        <v>44</v>
      </c>
      <c r="G3" s="125"/>
      <c r="H3" s="125"/>
    </row>
    <row r="4" spans="1:14" ht="19.149999999999999" customHeight="1" thickBot="1" x14ac:dyDescent="0.3">
      <c r="A4" s="122"/>
      <c r="B4" s="44"/>
      <c r="C4" s="42" t="str">
        <f>Income!$O$21</f>
        <v>2019-2020</v>
      </c>
      <c r="D4" s="42" t="str">
        <f>Income!$N$37</f>
        <v>2020-2021</v>
      </c>
      <c r="E4" s="40" t="str">
        <f>Income!$O$21</f>
        <v>2019-2020</v>
      </c>
      <c r="F4" s="40" t="str">
        <f>Income!$N$37</f>
        <v>2020-2021</v>
      </c>
      <c r="G4" s="125"/>
      <c r="H4" s="125"/>
    </row>
    <row r="5" spans="1:14" ht="19.149999999999999" customHeight="1" thickTop="1" x14ac:dyDescent="0.25">
      <c r="A5" s="122"/>
      <c r="B5" s="15" t="str">
        <f>Income!A55</f>
        <v>Magic Beans</v>
      </c>
      <c r="C5" s="29">
        <f>Income!O55</f>
        <v>0</v>
      </c>
      <c r="D5" s="29">
        <f>Income!N55</f>
        <v>10125</v>
      </c>
      <c r="E5" s="31">
        <f>IF(C5&gt;0,C5/C$16,0)</f>
        <v>0</v>
      </c>
      <c r="F5" s="31">
        <f>IF(D5&gt;0,D5/D$16,0)</f>
        <v>0.20621181262729124</v>
      </c>
      <c r="G5" s="125"/>
      <c r="H5" s="125"/>
    </row>
    <row r="6" spans="1:14" ht="19.149999999999999" customHeight="1" x14ac:dyDescent="0.25">
      <c r="A6" s="122"/>
      <c r="B6" s="15" t="str">
        <f>Income!A56</f>
        <v>Flying Carpets</v>
      </c>
      <c r="C6" s="29">
        <f>Income!O56</f>
        <v>0</v>
      </c>
      <c r="D6" s="29">
        <f>Income!N56</f>
        <v>38975</v>
      </c>
      <c r="E6" s="31">
        <f t="shared" ref="E6:E14" si="0">IF(C6&gt;0,C6/C$16,0)</f>
        <v>0</v>
      </c>
      <c r="F6" s="31">
        <f t="shared" ref="F6:F14" si="1">IF(D6&gt;0,D6/D$16,0)</f>
        <v>0.79378818737270873</v>
      </c>
      <c r="G6" s="125"/>
      <c r="H6" s="125"/>
    </row>
    <row r="7" spans="1:14" ht="19.149999999999999" customHeight="1" x14ac:dyDescent="0.25">
      <c r="A7" s="122"/>
      <c r="B7" s="15">
        <f>Income!A57</f>
        <v>0</v>
      </c>
      <c r="C7" s="29">
        <f>Income!O57</f>
        <v>0</v>
      </c>
      <c r="D7" s="29">
        <f>Income!N57</f>
        <v>0</v>
      </c>
      <c r="E7" s="31">
        <f t="shared" si="0"/>
        <v>0</v>
      </c>
      <c r="F7" s="31">
        <f t="shared" si="1"/>
        <v>0</v>
      </c>
      <c r="G7" s="125"/>
      <c r="H7" s="125"/>
    </row>
    <row r="8" spans="1:14" ht="19.149999999999999" customHeight="1" x14ac:dyDescent="0.25">
      <c r="A8" s="122"/>
      <c r="B8" s="15">
        <f>Income!A58</f>
        <v>0</v>
      </c>
      <c r="C8" s="29">
        <f>Income!O58</f>
        <v>0</v>
      </c>
      <c r="D8" s="29">
        <f>Income!N58</f>
        <v>0</v>
      </c>
      <c r="E8" s="31">
        <f t="shared" si="0"/>
        <v>0</v>
      </c>
      <c r="F8" s="31">
        <f t="shared" si="1"/>
        <v>0</v>
      </c>
      <c r="G8" s="125"/>
      <c r="H8" s="125"/>
    </row>
    <row r="9" spans="1:14" ht="19.149999999999999" customHeight="1" x14ac:dyDescent="0.25">
      <c r="A9" s="122"/>
      <c r="B9" s="15">
        <f>Income!A59</f>
        <v>0</v>
      </c>
      <c r="C9" s="29">
        <f>Income!O59</f>
        <v>0</v>
      </c>
      <c r="D9" s="29">
        <f>Income!N59</f>
        <v>0</v>
      </c>
      <c r="E9" s="31">
        <f t="shared" si="0"/>
        <v>0</v>
      </c>
      <c r="F9" s="31">
        <f t="shared" si="1"/>
        <v>0</v>
      </c>
      <c r="G9" s="125"/>
      <c r="H9" s="125"/>
    </row>
    <row r="10" spans="1:14" ht="19.149999999999999" customHeight="1" x14ac:dyDescent="0.25">
      <c r="A10" s="122"/>
      <c r="B10" s="15">
        <f>Income!A60</f>
        <v>0</v>
      </c>
      <c r="C10" s="29">
        <f>Income!O60</f>
        <v>0</v>
      </c>
      <c r="D10" s="29">
        <f>Income!N60</f>
        <v>0</v>
      </c>
      <c r="E10" s="31">
        <f t="shared" si="0"/>
        <v>0</v>
      </c>
      <c r="F10" s="31">
        <f t="shared" si="1"/>
        <v>0</v>
      </c>
      <c r="G10" s="125"/>
      <c r="H10" s="125"/>
    </row>
    <row r="11" spans="1:14" ht="19.149999999999999" customHeight="1" x14ac:dyDescent="0.25">
      <c r="A11" s="122"/>
      <c r="B11" s="15">
        <f>Income!A61</f>
        <v>0</v>
      </c>
      <c r="C11" s="29">
        <f>Income!O61</f>
        <v>0</v>
      </c>
      <c r="D11" s="29">
        <f>Income!N61</f>
        <v>0</v>
      </c>
      <c r="E11" s="31">
        <f t="shared" si="0"/>
        <v>0</v>
      </c>
      <c r="F11" s="31">
        <f t="shared" si="1"/>
        <v>0</v>
      </c>
      <c r="G11" s="125"/>
      <c r="H11" s="125"/>
    </row>
    <row r="12" spans="1:14" ht="19.149999999999999" customHeight="1" x14ac:dyDescent="0.25">
      <c r="A12" s="122"/>
      <c r="B12" s="15">
        <f>Income!A62</f>
        <v>0</v>
      </c>
      <c r="C12" s="29">
        <f>Income!O62</f>
        <v>0</v>
      </c>
      <c r="D12" s="29">
        <f>Income!N62</f>
        <v>0</v>
      </c>
      <c r="E12" s="31">
        <f t="shared" si="0"/>
        <v>0</v>
      </c>
      <c r="F12" s="31">
        <f t="shared" si="1"/>
        <v>0</v>
      </c>
      <c r="G12" s="125"/>
      <c r="H12" s="125"/>
    </row>
    <row r="13" spans="1:14" ht="19.149999999999999" customHeight="1" x14ac:dyDescent="0.25">
      <c r="A13" s="122"/>
      <c r="B13" s="15">
        <f>Income!A63</f>
        <v>0</v>
      </c>
      <c r="C13" s="29">
        <f>Income!O63</f>
        <v>0</v>
      </c>
      <c r="D13" s="29">
        <f>Income!N63</f>
        <v>0</v>
      </c>
      <c r="E13" s="31">
        <f t="shared" si="0"/>
        <v>0</v>
      </c>
      <c r="F13" s="31">
        <f t="shared" si="1"/>
        <v>0</v>
      </c>
      <c r="G13" s="125"/>
      <c r="H13" s="125"/>
    </row>
    <row r="14" spans="1:14" ht="19.149999999999999" customHeight="1" x14ac:dyDescent="0.25">
      <c r="A14" s="122"/>
      <c r="B14" s="15">
        <f>Income!A64</f>
        <v>0</v>
      </c>
      <c r="C14" s="29">
        <f>Income!O64</f>
        <v>0</v>
      </c>
      <c r="D14" s="29">
        <f>Income!N64</f>
        <v>0</v>
      </c>
      <c r="E14" s="31">
        <f t="shared" si="0"/>
        <v>0</v>
      </c>
      <c r="F14" s="31">
        <f t="shared" si="1"/>
        <v>0</v>
      </c>
      <c r="G14" s="125"/>
      <c r="H14" s="125"/>
    </row>
    <row r="15" spans="1:14" ht="3" customHeight="1" x14ac:dyDescent="0.25">
      <c r="A15" s="125"/>
      <c r="B15" s="125"/>
      <c r="C15" s="125"/>
      <c r="D15" s="125"/>
      <c r="E15" s="125"/>
      <c r="F15" s="125"/>
      <c r="G15" s="125"/>
      <c r="H15" s="125"/>
    </row>
    <row r="16" spans="1:14" ht="19.149999999999999" customHeight="1" x14ac:dyDescent="0.25">
      <c r="A16" s="122"/>
      <c r="B16" s="12" t="s">
        <v>9</v>
      </c>
      <c r="C16" s="76">
        <f>SUM(C5:C15)</f>
        <v>0</v>
      </c>
      <c r="D16" s="76">
        <f>SUM(D5:D15)</f>
        <v>49100</v>
      </c>
      <c r="E16" s="77">
        <f>SUM(E5:E15)</f>
        <v>0</v>
      </c>
      <c r="F16" s="77">
        <f>SUM(F5:F15)</f>
        <v>1</v>
      </c>
      <c r="G16" s="125"/>
      <c r="H16" s="125"/>
    </row>
    <row r="17" spans="1:8" ht="19.149999999999999" customHeight="1" x14ac:dyDescent="0.25">
      <c r="A17" s="122"/>
      <c r="B17" s="125"/>
      <c r="C17" s="125"/>
      <c r="D17" s="125"/>
      <c r="E17" s="125"/>
      <c r="F17" s="125"/>
      <c r="G17" s="125"/>
      <c r="H17" s="125"/>
    </row>
    <row r="18" spans="1:8" ht="19.149999999999999" customHeight="1" x14ac:dyDescent="0.25">
      <c r="A18" s="122"/>
      <c r="B18" s="125"/>
      <c r="C18" s="125"/>
      <c r="D18" s="125"/>
      <c r="E18" s="125"/>
      <c r="F18" s="125"/>
      <c r="G18" s="125"/>
      <c r="H18" s="125"/>
    </row>
    <row r="19" spans="1:8" ht="19.149999999999999" customHeight="1" x14ac:dyDescent="0.25">
      <c r="A19" s="122"/>
      <c r="B19" s="61" t="s">
        <v>33</v>
      </c>
      <c r="C19" s="80" t="s">
        <v>33</v>
      </c>
      <c r="D19" s="80" t="s">
        <v>33</v>
      </c>
      <c r="E19" s="80" t="s">
        <v>46</v>
      </c>
      <c r="F19" s="80" t="s">
        <v>46</v>
      </c>
      <c r="G19" s="125"/>
      <c r="H19" s="125"/>
    </row>
    <row r="20" spans="1:8" ht="19.149999999999999" customHeight="1" thickBot="1" x14ac:dyDescent="0.3">
      <c r="A20" s="122"/>
      <c r="B20" s="44"/>
      <c r="C20" s="40" t="str">
        <f>Income!$O$21</f>
        <v>2019-2020</v>
      </c>
      <c r="D20" s="40" t="str">
        <f>Income!$N$37</f>
        <v>2020-2021</v>
      </c>
      <c r="E20" s="40" t="str">
        <f>Income!$O$21</f>
        <v>2019-2020</v>
      </c>
      <c r="F20" s="40" t="str">
        <f>Income!$N$37</f>
        <v>2020-2021</v>
      </c>
      <c r="G20" s="125"/>
      <c r="H20" s="125"/>
    </row>
    <row r="21" spans="1:8" ht="19.149999999999999" customHeight="1" thickTop="1" x14ac:dyDescent="0.25">
      <c r="A21" s="122"/>
      <c r="B21" s="15" t="str">
        <f t="shared" ref="B21:B30" si="2">B5</f>
        <v>Magic Beans</v>
      </c>
      <c r="C21" s="28"/>
      <c r="D21" s="29">
        <f>Purchases!N5</f>
        <v>2531.25</v>
      </c>
      <c r="E21" s="78">
        <f>IF(C21&gt;0,C21/C$16,0)</f>
        <v>0</v>
      </c>
      <c r="F21" s="78">
        <f>IF(D21&gt;0,D21/D$32,0)</f>
        <v>0.30214861235452106</v>
      </c>
      <c r="G21" s="125"/>
      <c r="H21" s="125"/>
    </row>
    <row r="22" spans="1:8" ht="19.149999999999999" customHeight="1" x14ac:dyDescent="0.25">
      <c r="A22" s="122"/>
      <c r="B22" s="15" t="str">
        <f t="shared" si="2"/>
        <v>Flying Carpets</v>
      </c>
      <c r="C22" s="28"/>
      <c r="D22" s="29">
        <f>Purchases!N6</f>
        <v>5846.25</v>
      </c>
      <c r="E22" s="78">
        <f t="shared" ref="E22:E30" si="3">IF(C22&gt;0,C22/C$16,0)</f>
        <v>0</v>
      </c>
      <c r="F22" s="78">
        <f t="shared" ref="F22:F30" si="4">IF(D22&gt;0,D22/D$32,0)</f>
        <v>0.69785138764547894</v>
      </c>
      <c r="G22" s="125"/>
      <c r="H22" s="125"/>
    </row>
    <row r="23" spans="1:8" ht="19.149999999999999" customHeight="1" x14ac:dyDescent="0.25">
      <c r="A23" s="122"/>
      <c r="B23" s="15">
        <f t="shared" si="2"/>
        <v>0</v>
      </c>
      <c r="C23" s="28"/>
      <c r="D23" s="29">
        <f>Purchases!N7</f>
        <v>0</v>
      </c>
      <c r="E23" s="78">
        <f t="shared" si="3"/>
        <v>0</v>
      </c>
      <c r="F23" s="78">
        <f t="shared" si="4"/>
        <v>0</v>
      </c>
      <c r="G23" s="125"/>
      <c r="H23" s="125"/>
    </row>
    <row r="24" spans="1:8" ht="19.149999999999999" customHeight="1" x14ac:dyDescent="0.25">
      <c r="A24" s="122"/>
      <c r="B24" s="15">
        <f t="shared" si="2"/>
        <v>0</v>
      </c>
      <c r="C24" s="28"/>
      <c r="D24" s="29">
        <f>Purchases!N8</f>
        <v>0</v>
      </c>
      <c r="E24" s="78">
        <f t="shared" si="3"/>
        <v>0</v>
      </c>
      <c r="F24" s="78">
        <f t="shared" si="4"/>
        <v>0</v>
      </c>
      <c r="G24" s="125"/>
      <c r="H24" s="125"/>
    </row>
    <row r="25" spans="1:8" ht="19.149999999999999" customHeight="1" x14ac:dyDescent="0.25">
      <c r="A25" s="122"/>
      <c r="B25" s="15">
        <f t="shared" si="2"/>
        <v>0</v>
      </c>
      <c r="C25" s="28"/>
      <c r="D25" s="29">
        <f>Purchases!N9</f>
        <v>0</v>
      </c>
      <c r="E25" s="78">
        <f t="shared" si="3"/>
        <v>0</v>
      </c>
      <c r="F25" s="78">
        <f t="shared" si="4"/>
        <v>0</v>
      </c>
      <c r="G25" s="125"/>
      <c r="H25" s="125"/>
    </row>
    <row r="26" spans="1:8" ht="19.149999999999999" customHeight="1" x14ac:dyDescent="0.25">
      <c r="A26" s="122"/>
      <c r="B26" s="15">
        <f t="shared" si="2"/>
        <v>0</v>
      </c>
      <c r="C26" s="28"/>
      <c r="D26" s="29">
        <f>Purchases!N10</f>
        <v>0</v>
      </c>
      <c r="E26" s="78">
        <f t="shared" si="3"/>
        <v>0</v>
      </c>
      <c r="F26" s="78">
        <f t="shared" si="4"/>
        <v>0</v>
      </c>
      <c r="G26" s="125"/>
      <c r="H26" s="125"/>
    </row>
    <row r="27" spans="1:8" ht="19.149999999999999" customHeight="1" x14ac:dyDescent="0.25">
      <c r="A27" s="122"/>
      <c r="B27" s="15">
        <f t="shared" si="2"/>
        <v>0</v>
      </c>
      <c r="C27" s="28"/>
      <c r="D27" s="29">
        <f>Purchases!N11</f>
        <v>0</v>
      </c>
      <c r="E27" s="78">
        <f t="shared" si="3"/>
        <v>0</v>
      </c>
      <c r="F27" s="78">
        <f t="shared" si="4"/>
        <v>0</v>
      </c>
      <c r="G27" s="125"/>
      <c r="H27" s="125"/>
    </row>
    <row r="28" spans="1:8" ht="19.149999999999999" customHeight="1" x14ac:dyDescent="0.25">
      <c r="A28" s="122"/>
      <c r="B28" s="15">
        <f t="shared" si="2"/>
        <v>0</v>
      </c>
      <c r="C28" s="28"/>
      <c r="D28" s="29">
        <f>Purchases!N12</f>
        <v>0</v>
      </c>
      <c r="E28" s="78">
        <f t="shared" si="3"/>
        <v>0</v>
      </c>
      <c r="F28" s="78">
        <f t="shared" si="4"/>
        <v>0</v>
      </c>
      <c r="G28" s="125"/>
      <c r="H28" s="125"/>
    </row>
    <row r="29" spans="1:8" ht="19.149999999999999" customHeight="1" x14ac:dyDescent="0.25">
      <c r="A29" s="122"/>
      <c r="B29" s="15">
        <f t="shared" si="2"/>
        <v>0</v>
      </c>
      <c r="C29" s="28"/>
      <c r="D29" s="29">
        <f>Purchases!N13</f>
        <v>0</v>
      </c>
      <c r="E29" s="78">
        <f t="shared" si="3"/>
        <v>0</v>
      </c>
      <c r="F29" s="78">
        <f t="shared" si="4"/>
        <v>0</v>
      </c>
      <c r="G29" s="125"/>
      <c r="H29" s="125"/>
    </row>
    <row r="30" spans="1:8" ht="19.149999999999999" customHeight="1" x14ac:dyDescent="0.25">
      <c r="A30" s="122"/>
      <c r="B30" s="15">
        <f t="shared" si="2"/>
        <v>0</v>
      </c>
      <c r="C30" s="28"/>
      <c r="D30" s="29">
        <f>Purchases!N14</f>
        <v>0</v>
      </c>
      <c r="E30" s="78">
        <f t="shared" si="3"/>
        <v>0</v>
      </c>
      <c r="F30" s="78">
        <f t="shared" si="4"/>
        <v>0</v>
      </c>
      <c r="G30" s="125"/>
      <c r="H30" s="125"/>
    </row>
    <row r="31" spans="1:8" ht="4.1500000000000004" customHeight="1" x14ac:dyDescent="0.25">
      <c r="A31" s="125"/>
      <c r="B31" s="125"/>
      <c r="C31" s="125"/>
      <c r="D31" s="125"/>
      <c r="E31" s="125"/>
      <c r="F31" s="125"/>
      <c r="G31" s="125"/>
      <c r="H31" s="125"/>
    </row>
    <row r="32" spans="1:8" ht="19.149999999999999" customHeight="1" x14ac:dyDescent="0.25">
      <c r="A32" s="122"/>
      <c r="B32" s="12" t="s">
        <v>9</v>
      </c>
      <c r="C32" s="76">
        <f>SUM(C21:C31)</f>
        <v>0</v>
      </c>
      <c r="D32" s="76">
        <f>SUM(D21:D31)</f>
        <v>8377.5</v>
      </c>
      <c r="E32" s="77">
        <f>SUM(E21:E31)</f>
        <v>0</v>
      </c>
      <c r="F32" s="77">
        <f>SUM(F21:F31)</f>
        <v>1</v>
      </c>
      <c r="G32" s="125"/>
      <c r="H32" s="125"/>
    </row>
    <row r="33" spans="1:8" ht="19.149999999999999" customHeight="1" x14ac:dyDescent="0.25">
      <c r="A33" s="122"/>
      <c r="B33" s="125"/>
      <c r="C33" s="125"/>
      <c r="D33" s="125"/>
      <c r="E33" s="125"/>
      <c r="F33" s="125"/>
      <c r="G33" s="125"/>
      <c r="H33" s="125"/>
    </row>
    <row r="34" spans="1:8" ht="19.149999999999999" customHeight="1" x14ac:dyDescent="0.25">
      <c r="A34" s="122"/>
      <c r="B34" s="125"/>
      <c r="C34" s="125"/>
      <c r="D34" s="125"/>
      <c r="E34" s="125"/>
      <c r="F34" s="125"/>
      <c r="G34" s="125"/>
      <c r="H34" s="125"/>
    </row>
    <row r="35" spans="1:8" ht="19.149999999999999" customHeight="1" x14ac:dyDescent="0.25">
      <c r="A35" s="122"/>
      <c r="B35" s="125"/>
      <c r="C35" s="125"/>
      <c r="D35" s="125"/>
      <c r="E35" s="125"/>
      <c r="F35" s="125"/>
      <c r="G35" s="125"/>
      <c r="H35" s="125"/>
    </row>
    <row r="36" spans="1:8" ht="27" customHeight="1" x14ac:dyDescent="0.25">
      <c r="A36" s="122"/>
      <c r="B36" s="61" t="s">
        <v>127</v>
      </c>
      <c r="C36" s="80" t="s">
        <v>48</v>
      </c>
      <c r="D36" s="80" t="s">
        <v>48</v>
      </c>
      <c r="E36" s="80" t="s">
        <v>124</v>
      </c>
      <c r="F36" s="80" t="s">
        <v>124</v>
      </c>
      <c r="G36" s="80" t="s">
        <v>125</v>
      </c>
      <c r="H36" s="80" t="s">
        <v>125</v>
      </c>
    </row>
    <row r="37" spans="1:8" ht="19.149999999999999" customHeight="1" thickBot="1" x14ac:dyDescent="0.3">
      <c r="A37" s="122"/>
      <c r="B37" s="44"/>
      <c r="C37" s="40" t="str">
        <f>Income!$O$21</f>
        <v>2019-2020</v>
      </c>
      <c r="D37" s="40" t="s">
        <v>39</v>
      </c>
      <c r="E37" s="40" t="str">
        <f>Income!$O$21</f>
        <v>2019-2020</v>
      </c>
      <c r="F37" s="40" t="s">
        <v>39</v>
      </c>
      <c r="G37" s="40" t="str">
        <f>Income!$O$21</f>
        <v>2019-2020</v>
      </c>
      <c r="H37" s="40" t="s">
        <v>39</v>
      </c>
    </row>
    <row r="38" spans="1:8" ht="19.149999999999999" customHeight="1" thickTop="1" x14ac:dyDescent="0.25">
      <c r="A38" s="122"/>
      <c r="B38" s="15" t="str">
        <f t="shared" ref="B38:B47" si="5">B5</f>
        <v>Magic Beans</v>
      </c>
      <c r="C38" s="29">
        <f>IF(C21&gt;0,C5-C21,0)</f>
        <v>0</v>
      </c>
      <c r="D38" s="29">
        <f>IF(D21&gt;0,D5-D21,0)</f>
        <v>7593.75</v>
      </c>
      <c r="E38" s="78">
        <f>IF(D5=0,0,D38/D5)</f>
        <v>0.75</v>
      </c>
      <c r="F38" s="78">
        <f>IF(D38&gt;0,D38/$D5,0)</f>
        <v>0.75</v>
      </c>
      <c r="G38" s="107"/>
      <c r="H38" s="78">
        <f>IF($D$49=0,0,D38/$D$49)</f>
        <v>0.18647553563754682</v>
      </c>
    </row>
    <row r="39" spans="1:8" ht="19.149999999999999" customHeight="1" x14ac:dyDescent="0.25">
      <c r="A39" s="122"/>
      <c r="B39" s="15" t="str">
        <f t="shared" si="5"/>
        <v>Flying Carpets</v>
      </c>
      <c r="C39" s="29">
        <f t="shared" ref="C39:D39" si="6">IF(C22&gt;0,C6-C22,0)</f>
        <v>0</v>
      </c>
      <c r="D39" s="29">
        <f t="shared" si="6"/>
        <v>33128.75</v>
      </c>
      <c r="E39" s="78">
        <f t="shared" ref="E39:E49" si="7">IF(D6=0,0,D39/D6)</f>
        <v>0.85</v>
      </c>
      <c r="F39" s="78">
        <f t="shared" ref="F39:F47" si="8">IF(D39&gt;0,D39/$D6,0)</f>
        <v>0.85</v>
      </c>
      <c r="G39" s="107"/>
      <c r="H39" s="78">
        <f t="shared" ref="H39:H49" si="9">IF($D$49=0,0,D39/$D$49)</f>
        <v>0.81352446436245318</v>
      </c>
    </row>
    <row r="40" spans="1:8" ht="19.149999999999999" customHeight="1" x14ac:dyDescent="0.25">
      <c r="A40" s="122"/>
      <c r="B40" s="15">
        <f t="shared" si="5"/>
        <v>0</v>
      </c>
      <c r="C40" s="29">
        <f t="shared" ref="C40:D40" si="10">IF(C23&gt;0,C7-C23,0)</f>
        <v>0</v>
      </c>
      <c r="D40" s="29">
        <f t="shared" si="10"/>
        <v>0</v>
      </c>
      <c r="E40" s="78">
        <f t="shared" si="7"/>
        <v>0</v>
      </c>
      <c r="F40" s="78">
        <f t="shared" si="8"/>
        <v>0</v>
      </c>
      <c r="G40" s="107"/>
      <c r="H40" s="78">
        <f t="shared" si="9"/>
        <v>0</v>
      </c>
    </row>
    <row r="41" spans="1:8" ht="19.149999999999999" customHeight="1" x14ac:dyDescent="0.25">
      <c r="A41" s="122"/>
      <c r="B41" s="15">
        <f t="shared" si="5"/>
        <v>0</v>
      </c>
      <c r="C41" s="29">
        <f t="shared" ref="C41:D41" si="11">IF(C24&gt;0,C8-C24,0)</f>
        <v>0</v>
      </c>
      <c r="D41" s="29">
        <f t="shared" si="11"/>
        <v>0</v>
      </c>
      <c r="E41" s="78">
        <f t="shared" si="7"/>
        <v>0</v>
      </c>
      <c r="F41" s="78">
        <f t="shared" si="8"/>
        <v>0</v>
      </c>
      <c r="G41" s="107"/>
      <c r="H41" s="78">
        <f t="shared" si="9"/>
        <v>0</v>
      </c>
    </row>
    <row r="42" spans="1:8" ht="19.149999999999999" customHeight="1" x14ac:dyDescent="0.25">
      <c r="A42" s="122"/>
      <c r="B42" s="15">
        <f t="shared" si="5"/>
        <v>0</v>
      </c>
      <c r="C42" s="29">
        <f t="shared" ref="C42:D42" si="12">IF(C25&gt;0,C9-C25,0)</f>
        <v>0</v>
      </c>
      <c r="D42" s="29">
        <f t="shared" si="12"/>
        <v>0</v>
      </c>
      <c r="E42" s="78">
        <f t="shared" si="7"/>
        <v>0</v>
      </c>
      <c r="F42" s="78">
        <f t="shared" si="8"/>
        <v>0</v>
      </c>
      <c r="G42" s="107"/>
      <c r="H42" s="78">
        <f t="shared" si="9"/>
        <v>0</v>
      </c>
    </row>
    <row r="43" spans="1:8" ht="19.149999999999999" customHeight="1" x14ac:dyDescent="0.25">
      <c r="A43" s="122"/>
      <c r="B43" s="15">
        <f t="shared" si="5"/>
        <v>0</v>
      </c>
      <c r="C43" s="29">
        <f t="shared" ref="C43:D43" si="13">IF(C26&gt;0,C10-C26,0)</f>
        <v>0</v>
      </c>
      <c r="D43" s="29">
        <f t="shared" si="13"/>
        <v>0</v>
      </c>
      <c r="E43" s="78">
        <f t="shared" si="7"/>
        <v>0</v>
      </c>
      <c r="F43" s="78">
        <f t="shared" si="8"/>
        <v>0</v>
      </c>
      <c r="G43" s="107"/>
      <c r="H43" s="78">
        <f t="shared" si="9"/>
        <v>0</v>
      </c>
    </row>
    <row r="44" spans="1:8" ht="19.149999999999999" customHeight="1" x14ac:dyDescent="0.25">
      <c r="A44" s="122"/>
      <c r="B44" s="15">
        <f t="shared" si="5"/>
        <v>0</v>
      </c>
      <c r="C44" s="29">
        <f t="shared" ref="C44:D44" si="14">IF(C27&gt;0,C11-C27,0)</f>
        <v>0</v>
      </c>
      <c r="D44" s="29">
        <f t="shared" si="14"/>
        <v>0</v>
      </c>
      <c r="E44" s="78">
        <f t="shared" si="7"/>
        <v>0</v>
      </c>
      <c r="F44" s="78">
        <f t="shared" si="8"/>
        <v>0</v>
      </c>
      <c r="G44" s="107"/>
      <c r="H44" s="78">
        <f t="shared" si="9"/>
        <v>0</v>
      </c>
    </row>
    <row r="45" spans="1:8" ht="19.149999999999999" customHeight="1" x14ac:dyDescent="0.25">
      <c r="A45" s="122"/>
      <c r="B45" s="15">
        <f t="shared" si="5"/>
        <v>0</v>
      </c>
      <c r="C45" s="29">
        <f t="shared" ref="C45:D45" si="15">IF(C28&gt;0,C12-C28,0)</f>
        <v>0</v>
      </c>
      <c r="D45" s="29">
        <f t="shared" si="15"/>
        <v>0</v>
      </c>
      <c r="E45" s="78">
        <f t="shared" si="7"/>
        <v>0</v>
      </c>
      <c r="F45" s="78">
        <f t="shared" si="8"/>
        <v>0</v>
      </c>
      <c r="G45" s="107"/>
      <c r="H45" s="78">
        <f t="shared" si="9"/>
        <v>0</v>
      </c>
    </row>
    <row r="46" spans="1:8" ht="19.149999999999999" customHeight="1" x14ac:dyDescent="0.25">
      <c r="A46" s="122"/>
      <c r="B46" s="15">
        <f t="shared" si="5"/>
        <v>0</v>
      </c>
      <c r="C46" s="29">
        <f t="shared" ref="C46:D46" si="16">IF(C29&gt;0,C13-C29,0)</f>
        <v>0</v>
      </c>
      <c r="D46" s="29">
        <f t="shared" si="16"/>
        <v>0</v>
      </c>
      <c r="E46" s="78">
        <f t="shared" si="7"/>
        <v>0</v>
      </c>
      <c r="F46" s="78">
        <f t="shared" si="8"/>
        <v>0</v>
      </c>
      <c r="G46" s="107"/>
      <c r="H46" s="78">
        <f t="shared" si="9"/>
        <v>0</v>
      </c>
    </row>
    <row r="47" spans="1:8" ht="19.149999999999999" customHeight="1" x14ac:dyDescent="0.25">
      <c r="A47" s="122"/>
      <c r="B47" s="15">
        <f t="shared" si="5"/>
        <v>0</v>
      </c>
      <c r="C47" s="29">
        <f t="shared" ref="C47:D47" si="17">IF(C30&gt;0,C14-C30,0)</f>
        <v>0</v>
      </c>
      <c r="D47" s="29">
        <f t="shared" si="17"/>
        <v>0</v>
      </c>
      <c r="E47" s="78">
        <f t="shared" si="7"/>
        <v>0</v>
      </c>
      <c r="F47" s="78">
        <f t="shared" si="8"/>
        <v>0</v>
      </c>
      <c r="G47" s="107"/>
      <c r="H47" s="78">
        <f t="shared" si="9"/>
        <v>0</v>
      </c>
    </row>
    <row r="48" spans="1:8" ht="4.1500000000000004" customHeight="1" x14ac:dyDescent="0.25">
      <c r="A48" s="122"/>
      <c r="B48" s="122"/>
      <c r="C48" s="122"/>
      <c r="D48" s="122"/>
      <c r="E48" s="122"/>
      <c r="F48" s="122"/>
      <c r="G48" s="122"/>
      <c r="H48" s="122"/>
    </row>
    <row r="49" spans="1:8" ht="19.149999999999999" customHeight="1" x14ac:dyDescent="0.25">
      <c r="A49" s="122"/>
      <c r="B49" s="79" t="s">
        <v>9</v>
      </c>
      <c r="C49" s="76">
        <f>SUM(C38:C47)</f>
        <v>0</v>
      </c>
      <c r="D49" s="76">
        <f>SUM(D38:D47)</f>
        <v>40722.5</v>
      </c>
      <c r="E49" s="77">
        <f t="shared" si="7"/>
        <v>0.82937881873727093</v>
      </c>
      <c r="F49" s="77">
        <f t="shared" ref="F49" si="18">SUM(F40:F48)</f>
        <v>0</v>
      </c>
      <c r="G49" s="171">
        <f>IFERROR(AVERAGE(G38:G47),0)</f>
        <v>0</v>
      </c>
      <c r="H49" s="77">
        <f t="shared" si="9"/>
        <v>1</v>
      </c>
    </row>
  </sheetData>
  <sheetProtection algorithmName="SHA-512" hashValue="IVn8qMS0iywx27M2R44lfqVpM47fbag7p0Drd6EYDwg69SO2xruXgI43KQuKhtyeruG1zBTYpv8KiK5V8Lb6Kg==" saltValue="O1hZ38b+r6UUxZW3/et+eg==" spinCount="100000" sheet="1" objects="1" scenarios="1" selectLockedCells="1" autoFilter="0"/>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17F84-F9F9-4CCC-8DA3-BB3E867FA5E9}">
  <sheetPr codeName="wksCharts"/>
  <dimension ref="A1:Q8"/>
  <sheetViews>
    <sheetView showGridLines="0" showRowColHeaders="0" tabSelected="1" zoomScale="190" zoomScaleNormal="190" workbookViewId="0">
      <selection activeCell="A2" sqref="A2"/>
    </sheetView>
  </sheetViews>
  <sheetFormatPr defaultColWidth="8.7109375" defaultRowHeight="12" x14ac:dyDescent="0.25"/>
  <cols>
    <col min="1" max="1" width="2.140625" style="2" customWidth="1"/>
    <col min="2" max="2" width="23.42578125" style="2" customWidth="1"/>
    <col min="3" max="14" width="8.7109375" style="2"/>
    <col min="15" max="15" width="11" style="2" customWidth="1"/>
    <col min="16" max="16384" width="8.7109375" style="2"/>
  </cols>
  <sheetData>
    <row r="1" spans="1:17" ht="28.5" x14ac:dyDescent="0.25">
      <c r="A1" s="86" t="str">
        <f>CoName&amp;" - CHARTS as at "&amp;TEXT(DateDefault,"dddd d mmmm yyyy")</f>
        <v>Cash Lifeboat - CHARTS as at Wednesday 1 April 2020</v>
      </c>
      <c r="B1" s="87"/>
      <c r="C1" s="87"/>
      <c r="D1" s="87"/>
      <c r="E1" s="87"/>
      <c r="F1" s="87"/>
      <c r="G1" s="87"/>
      <c r="H1" s="87"/>
      <c r="I1" s="87"/>
      <c r="J1" s="87"/>
      <c r="K1" s="87"/>
      <c r="L1" s="87"/>
      <c r="M1" s="87"/>
      <c r="O1" s="101" t="str">
        <f ca="1">Income!$M$1</f>
        <v>Today is: Sat 11 Apr 2020</v>
      </c>
    </row>
    <row r="2" spans="1:17" x14ac:dyDescent="0.25">
      <c r="A2" s="122"/>
      <c r="B2" s="122"/>
      <c r="C2" s="122"/>
      <c r="D2" s="122"/>
      <c r="E2" s="122"/>
      <c r="F2" s="122"/>
      <c r="G2" s="122"/>
      <c r="H2" s="122"/>
      <c r="I2" s="122"/>
      <c r="J2" s="122"/>
      <c r="K2" s="122"/>
      <c r="L2" s="122"/>
      <c r="M2" s="122"/>
      <c r="N2" s="122"/>
      <c r="O2" s="87"/>
    </row>
    <row r="3" spans="1:17" ht="26.65" customHeight="1" thickBot="1" x14ac:dyDescent="0.3">
      <c r="A3" s="87"/>
      <c r="B3" s="140" t="s">
        <v>58</v>
      </c>
      <c r="C3" s="39" t="str">
        <f>TEXT(CashFlow!E4,"mmm")&amp;CHAR(10)&amp;TEXT(CashFlow!E4,"yyyy")</f>
        <v>Apr
2020</v>
      </c>
      <c r="D3" s="39" t="str">
        <f>TEXT(CashFlow!F4,"mmm")&amp;CHAR(10)&amp;TEXT(CashFlow!F4,"yyyy")</f>
        <v>May
2020</v>
      </c>
      <c r="E3" s="39" t="str">
        <f>TEXT(CashFlow!G4,"mmm")&amp;CHAR(10)&amp;TEXT(CashFlow!G4,"yyyy")</f>
        <v>Jun
2020</v>
      </c>
      <c r="F3" s="39" t="str">
        <f>TEXT(CashFlow!H4,"mmm")&amp;CHAR(10)&amp;TEXT(CashFlow!H4,"yyyy")</f>
        <v>Jul
2020</v>
      </c>
      <c r="G3" s="39" t="str">
        <f>TEXT(CashFlow!I4,"mmm")&amp;CHAR(10)&amp;TEXT(CashFlow!I4,"yyyy")</f>
        <v>Aug
2020</v>
      </c>
      <c r="H3" s="39" t="str">
        <f>TEXT(CashFlow!J4,"mmm")&amp;CHAR(10)&amp;TEXT(CashFlow!J4,"yyyy")</f>
        <v>Sep
2020</v>
      </c>
      <c r="I3" s="39" t="str">
        <f>TEXT(CashFlow!K4,"mmm")&amp;CHAR(10)&amp;TEXT(CashFlow!K4,"yyyy")</f>
        <v>Oct
2020</v>
      </c>
      <c r="J3" s="39" t="str">
        <f>TEXT(CashFlow!L4,"mmm")&amp;CHAR(10)&amp;TEXT(CashFlow!L4,"yyyy")</f>
        <v>Nov
2020</v>
      </c>
      <c r="K3" s="39" t="str">
        <f>TEXT(CashFlow!M4,"mmm")&amp;CHAR(10)&amp;TEXT(CashFlow!M4,"yyyy")</f>
        <v>Dec
2020</v>
      </c>
      <c r="L3" s="39" t="str">
        <f>TEXT(CashFlow!N4,"mmm")&amp;CHAR(10)&amp;TEXT(CashFlow!N4,"yyyy")</f>
        <v>Jan
2021</v>
      </c>
      <c r="M3" s="39" t="str">
        <f>TEXT(CashFlow!O4,"mmm")&amp;CHAR(10)&amp;TEXT(CashFlow!O4,"yyyy")</f>
        <v>Feb
2021</v>
      </c>
      <c r="N3" s="39" t="str">
        <f>TEXT(CashFlow!P4,"mmm")&amp;CHAR(10)&amp;TEXT(CashFlow!P4,"yyyy")</f>
        <v>Mar
2021</v>
      </c>
      <c r="O3" s="39" t="s">
        <v>90</v>
      </c>
    </row>
    <row r="4" spans="1:17" ht="18" customHeight="1" thickTop="1" x14ac:dyDescent="0.25">
      <c r="A4" s="87"/>
      <c r="B4" s="133" t="s">
        <v>61</v>
      </c>
      <c r="C4" s="169">
        <f>CashFlow!E19</f>
        <v>360</v>
      </c>
      <c r="D4" s="169">
        <f>CashFlow!F19</f>
        <v>10560</v>
      </c>
      <c r="E4" s="169">
        <f>CashFlow!G19</f>
        <v>5740</v>
      </c>
      <c r="F4" s="169">
        <f>CashFlow!H19</f>
        <v>4140</v>
      </c>
      <c r="G4" s="169">
        <f>CashFlow!I19</f>
        <v>4140</v>
      </c>
      <c r="H4" s="169">
        <f>CashFlow!J19</f>
        <v>4320</v>
      </c>
      <c r="I4" s="169">
        <f>CashFlow!K19</f>
        <v>5400</v>
      </c>
      <c r="J4" s="169">
        <f>CashFlow!L19</f>
        <v>5400</v>
      </c>
      <c r="K4" s="169">
        <f>CashFlow!M19</f>
        <v>6990</v>
      </c>
      <c r="L4" s="169">
        <f>CashFlow!N19</f>
        <v>6420</v>
      </c>
      <c r="M4" s="169">
        <f>CashFlow!O19</f>
        <v>8370</v>
      </c>
      <c r="N4" s="169">
        <f>CashFlow!P19</f>
        <v>8400</v>
      </c>
      <c r="O4" s="170">
        <f>CashFlow!Q19</f>
        <v>70240</v>
      </c>
    </row>
    <row r="5" spans="1:17" ht="18" customHeight="1" x14ac:dyDescent="0.25">
      <c r="A5" s="87"/>
      <c r="B5" s="133" t="s">
        <v>59</v>
      </c>
      <c r="C5" s="169">
        <f>CashFlow!E28+CashFlow!E64</f>
        <v>4742</v>
      </c>
      <c r="D5" s="169">
        <f>CashFlow!F28+CashFlow!F64</f>
        <v>5592</v>
      </c>
      <c r="E5" s="169">
        <f>CashFlow!G28+CashFlow!G64</f>
        <v>5159.5</v>
      </c>
      <c r="F5" s="169">
        <f>CashFlow!H28+CashFlow!H64</f>
        <v>5859.5</v>
      </c>
      <c r="G5" s="169">
        <f>CashFlow!I28+CashFlow!I64</f>
        <v>5859.5</v>
      </c>
      <c r="H5" s="169">
        <f>CashFlow!J28+CashFlow!J64</f>
        <v>6427</v>
      </c>
      <c r="I5" s="169">
        <f>CashFlow!K28+CashFlow!K64</f>
        <v>6257</v>
      </c>
      <c r="J5" s="169">
        <f>CashFlow!L28+CashFlow!L64</f>
        <v>6257</v>
      </c>
      <c r="K5" s="169">
        <f>CashFlow!M28+CashFlow!M64</f>
        <v>6733.25</v>
      </c>
      <c r="L5" s="169">
        <f>CashFlow!N28+CashFlow!N64</f>
        <v>6602</v>
      </c>
      <c r="M5" s="169">
        <f>CashFlow!O28+CashFlow!O64</f>
        <v>7205.75</v>
      </c>
      <c r="N5" s="169">
        <f>CashFlow!P28+CashFlow!P64</f>
        <v>6107</v>
      </c>
      <c r="O5" s="170">
        <f>CashFlow!Q28+CashFlow!Q64</f>
        <v>72801.5</v>
      </c>
    </row>
    <row r="6" spans="1:17" ht="18" customHeight="1" x14ac:dyDescent="0.25">
      <c r="A6" s="87"/>
      <c r="B6" s="133" t="s">
        <v>60</v>
      </c>
      <c r="C6" s="169">
        <f>CashFlow!E66</f>
        <v>-4382</v>
      </c>
      <c r="D6" s="169">
        <f>CashFlow!F66</f>
        <v>4968</v>
      </c>
      <c r="E6" s="169">
        <f>CashFlow!G66</f>
        <v>580.5</v>
      </c>
      <c r="F6" s="169">
        <f>CashFlow!H66</f>
        <v>-1719.5</v>
      </c>
      <c r="G6" s="169">
        <f>CashFlow!I66</f>
        <v>-1719.5</v>
      </c>
      <c r="H6" s="169">
        <f>CashFlow!J66</f>
        <v>-2107</v>
      </c>
      <c r="I6" s="169">
        <f>CashFlow!K66</f>
        <v>-857</v>
      </c>
      <c r="J6" s="169">
        <f>CashFlow!L66</f>
        <v>-857</v>
      </c>
      <c r="K6" s="169">
        <f>CashFlow!M66</f>
        <v>256.75</v>
      </c>
      <c r="L6" s="169">
        <f>CashFlow!N66</f>
        <v>-182</v>
      </c>
      <c r="M6" s="169">
        <f>CashFlow!O66</f>
        <v>1164.25</v>
      </c>
      <c r="N6" s="169">
        <f>CashFlow!P66</f>
        <v>2293</v>
      </c>
      <c r="O6" s="170">
        <f t="shared" ref="O6" si="0">SUM(C6:N6)</f>
        <v>-2561.5</v>
      </c>
      <c r="Q6" s="180"/>
    </row>
    <row r="7" spans="1:17" x14ac:dyDescent="0.25">
      <c r="A7" s="87"/>
      <c r="B7" s="122"/>
      <c r="C7" s="122"/>
      <c r="D7" s="122"/>
      <c r="E7" s="122"/>
      <c r="F7" s="122"/>
      <c r="G7" s="122"/>
      <c r="H7" s="122"/>
      <c r="I7" s="122"/>
      <c r="J7" s="122"/>
      <c r="K7" s="122"/>
      <c r="L7" s="122"/>
      <c r="M7" s="122"/>
      <c r="N7" s="122"/>
      <c r="O7" s="87"/>
    </row>
    <row r="8" spans="1:17" x14ac:dyDescent="0.25">
      <c r="C8" s="180"/>
      <c r="D8" s="180"/>
      <c r="E8" s="180"/>
      <c r="F8" s="180"/>
      <c r="G8" s="180"/>
      <c r="H8" s="180"/>
      <c r="I8" s="180"/>
      <c r="J8" s="180"/>
      <c r="K8" s="180"/>
      <c r="L8" s="180"/>
      <c r="M8" s="180"/>
      <c r="N8" s="180"/>
      <c r="O8" s="180"/>
    </row>
  </sheetData>
  <sheetProtection algorithmName="SHA-512" hashValue="sytlmAieqUwgaeBuXLYC9wH0H3/SxH6grhtlcUrzrEdBz+PvDUKEQDWEW2IqXN0MaAOXbey6gxi43VUfU7rkew==" saltValue="zMD09ldFvUiJmPIiEiC7zQ==" spinCount="100000" sheet="1" objects="1" scenarios="1" selectLockedCells="1" autoFilter="0"/>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8E085-8C0B-4597-96FA-5A0EB1029DCE}">
  <sheetPr codeName="wksCtrl"/>
  <dimension ref="A1:J27"/>
  <sheetViews>
    <sheetView showGridLines="0" workbookViewId="0">
      <selection activeCell="K16" sqref="K16"/>
    </sheetView>
  </sheetViews>
  <sheetFormatPr defaultColWidth="8.7109375" defaultRowHeight="15" customHeight="1" x14ac:dyDescent="0.25"/>
  <cols>
    <col min="1" max="5" width="1.28515625" style="1" customWidth="1"/>
    <col min="6" max="6" width="30" style="1" customWidth="1"/>
    <col min="7" max="8" width="8.7109375" style="1"/>
    <col min="9" max="9" width="0.28515625" style="1" customWidth="1"/>
    <col min="10" max="16384" width="8.7109375" style="1"/>
  </cols>
  <sheetData>
    <row r="1" spans="1:10" ht="7.5" customHeight="1" x14ac:dyDescent="0.25">
      <c r="A1" s="150"/>
      <c r="B1" s="150"/>
      <c r="C1" s="150"/>
      <c r="D1" s="150"/>
      <c r="E1" s="150"/>
      <c r="F1" s="150"/>
      <c r="G1" s="150"/>
      <c r="H1" s="150"/>
      <c r="I1" s="150"/>
      <c r="J1" s="150"/>
    </row>
    <row r="2" spans="1:10" ht="7.5" customHeight="1" x14ac:dyDescent="0.25">
      <c r="A2" s="150"/>
      <c r="B2" s="150"/>
      <c r="C2" s="150"/>
      <c r="D2" s="150"/>
      <c r="E2" s="150"/>
      <c r="F2" s="150"/>
      <c r="G2" s="150"/>
      <c r="H2" s="150"/>
      <c r="I2" s="150"/>
      <c r="J2" s="150"/>
    </row>
    <row r="3" spans="1:10" ht="7.5" customHeight="1" x14ac:dyDescent="0.25">
      <c r="A3" s="150"/>
      <c r="B3" s="150"/>
      <c r="C3" s="150"/>
      <c r="D3" s="150"/>
      <c r="E3" s="150"/>
      <c r="F3" s="150"/>
      <c r="G3" s="150"/>
      <c r="H3" s="150"/>
      <c r="I3" s="150"/>
      <c r="J3" s="150"/>
    </row>
    <row r="4" spans="1:10" ht="7.5" customHeight="1" x14ac:dyDescent="0.25">
      <c r="A4" s="150"/>
      <c r="B4" s="150"/>
      <c r="C4" s="150"/>
      <c r="D4" s="150"/>
      <c r="E4" s="150"/>
      <c r="F4" s="150"/>
      <c r="G4" s="150"/>
      <c r="H4" s="150"/>
      <c r="I4" s="150"/>
      <c r="J4" s="150"/>
    </row>
    <row r="5" spans="1:10" ht="7.5" customHeight="1" x14ac:dyDescent="0.25">
      <c r="A5" s="150"/>
      <c r="B5" s="150"/>
      <c r="C5" s="150"/>
      <c r="D5" s="150"/>
      <c r="E5" s="150"/>
      <c r="F5" s="150"/>
      <c r="G5" s="150"/>
      <c r="H5" s="150"/>
      <c r="I5" s="150"/>
      <c r="J5" s="150"/>
    </row>
    <row r="6" spans="1:10" ht="16.149999999999999" customHeight="1" x14ac:dyDescent="0.25">
      <c r="A6" s="150"/>
      <c r="B6" s="150"/>
      <c r="C6" s="150"/>
      <c r="D6" s="150"/>
      <c r="E6" s="150"/>
      <c r="F6" s="151" t="s">
        <v>97</v>
      </c>
      <c r="G6" s="150"/>
      <c r="H6" s="150"/>
      <c r="I6" s="150"/>
      <c r="J6" s="151" t="s">
        <v>116</v>
      </c>
    </row>
    <row r="7" spans="1:10" ht="15" customHeight="1" x14ac:dyDescent="0.25">
      <c r="A7" s="150"/>
      <c r="B7" s="150"/>
      <c r="C7" s="150"/>
      <c r="D7" s="150"/>
      <c r="E7" s="150"/>
      <c r="F7" s="152">
        <f ca="1">TODAY()</f>
        <v>43932</v>
      </c>
      <c r="G7" s="150"/>
      <c r="H7" s="150"/>
      <c r="I7" s="153"/>
      <c r="J7" s="150" t="s">
        <v>66</v>
      </c>
    </row>
    <row r="8" spans="1:10" ht="15" customHeight="1" x14ac:dyDescent="0.25">
      <c r="A8" s="150"/>
      <c r="B8" s="150"/>
      <c r="C8" s="150"/>
      <c r="D8" s="150"/>
      <c r="E8" s="150"/>
      <c r="F8" s="150"/>
      <c r="G8" s="150"/>
      <c r="H8" s="150"/>
      <c r="I8" s="154"/>
      <c r="J8" s="150"/>
    </row>
    <row r="9" spans="1:10" ht="15" customHeight="1" x14ac:dyDescent="0.25">
      <c r="A9" s="150"/>
      <c r="B9" s="150"/>
      <c r="C9" s="150"/>
      <c r="D9" s="150"/>
      <c r="E9" s="150"/>
      <c r="F9" s="150"/>
      <c r="G9" s="150"/>
      <c r="H9" s="150"/>
      <c r="I9" s="150"/>
      <c r="J9" s="150"/>
    </row>
    <row r="10" spans="1:10" ht="15" customHeight="1" x14ac:dyDescent="0.25">
      <c r="A10" s="150"/>
      <c r="B10" s="150"/>
      <c r="C10" s="150"/>
      <c r="D10" s="150"/>
      <c r="E10" s="150"/>
      <c r="F10" s="151" t="s">
        <v>100</v>
      </c>
      <c r="G10" s="150"/>
      <c r="H10" s="150"/>
      <c r="I10" s="150"/>
      <c r="J10" s="150"/>
    </row>
    <row r="11" spans="1:10" ht="15" customHeight="1" x14ac:dyDescent="0.25">
      <c r="A11" s="150"/>
      <c r="B11" s="150"/>
      <c r="C11" s="150"/>
      <c r="D11" s="150"/>
      <c r="E11" s="150"/>
      <c r="F11" s="152">
        <f>DATE(YEAR(DateStart),MONTH(DateStart),1)</f>
        <v>43922</v>
      </c>
      <c r="G11" s="150"/>
      <c r="H11" s="150"/>
      <c r="I11" s="150"/>
      <c r="J11" s="150"/>
    </row>
    <row r="12" spans="1:10" ht="15" customHeight="1" x14ac:dyDescent="0.25">
      <c r="A12" s="150"/>
      <c r="B12" s="150"/>
      <c r="C12" s="150"/>
      <c r="D12" s="150"/>
      <c r="E12" s="150"/>
      <c r="F12" s="150"/>
      <c r="G12" s="150"/>
      <c r="H12" s="150"/>
      <c r="I12" s="150"/>
      <c r="J12" s="150"/>
    </row>
    <row r="13" spans="1:10" ht="15" customHeight="1" x14ac:dyDescent="0.25">
      <c r="A13" s="150"/>
      <c r="B13" s="150"/>
      <c r="C13" s="150"/>
      <c r="D13" s="150"/>
      <c r="E13" s="150"/>
      <c r="F13" s="150"/>
      <c r="G13" s="150"/>
      <c r="H13" s="150"/>
      <c r="I13" s="150"/>
      <c r="J13" s="150"/>
    </row>
    <row r="14" spans="1:10" ht="15" customHeight="1" x14ac:dyDescent="0.25">
      <c r="A14" s="150"/>
      <c r="B14" s="150"/>
      <c r="C14" s="150"/>
      <c r="D14" s="150"/>
      <c r="E14" s="150"/>
      <c r="F14" s="151" t="s">
        <v>145</v>
      </c>
      <c r="G14" s="150"/>
      <c r="H14" s="150"/>
      <c r="I14" s="150"/>
      <c r="J14" s="150"/>
    </row>
    <row r="15" spans="1:10" ht="15" customHeight="1" x14ac:dyDescent="0.25">
      <c r="A15" s="150"/>
      <c r="B15" s="150"/>
      <c r="C15" s="150"/>
      <c r="D15" s="150"/>
      <c r="E15" s="150"/>
      <c r="F15" s="152">
        <f>IF(LEN(DateStart)=0,DATE(YEAR(DateToday),MONTH(DateToday),1),DateStart)</f>
        <v>43922</v>
      </c>
      <c r="G15" s="150"/>
      <c r="H15" s="150"/>
      <c r="I15" s="150"/>
      <c r="J15" s="150"/>
    </row>
    <row r="16" spans="1:10" ht="15" customHeight="1" x14ac:dyDescent="0.25">
      <c r="A16" s="150"/>
      <c r="B16" s="150"/>
      <c r="C16" s="150"/>
      <c r="D16" s="150"/>
      <c r="E16" s="150"/>
      <c r="F16" s="150"/>
      <c r="G16" s="150"/>
      <c r="H16" s="150"/>
      <c r="I16" s="150"/>
      <c r="J16" s="150"/>
    </row>
    <row r="17" spans="1:10" ht="15" customHeight="1" x14ac:dyDescent="0.25">
      <c r="A17" s="150"/>
      <c r="B17" s="150"/>
      <c r="C17" s="150"/>
      <c r="D17" s="150"/>
      <c r="E17" s="150"/>
      <c r="F17" s="150"/>
      <c r="G17" s="150"/>
      <c r="H17" s="150"/>
      <c r="I17" s="150"/>
      <c r="J17" s="150"/>
    </row>
    <row r="18" spans="1:10" ht="15" customHeight="1" x14ac:dyDescent="0.25">
      <c r="A18" s="150"/>
      <c r="B18" s="150"/>
      <c r="C18" s="150"/>
      <c r="D18" s="150"/>
      <c r="E18" s="150"/>
      <c r="F18" s="150"/>
      <c r="G18" s="150"/>
      <c r="H18" s="150"/>
      <c r="I18" s="150"/>
      <c r="J18" s="150"/>
    </row>
    <row r="19" spans="1:10" ht="15" customHeight="1" x14ac:dyDescent="0.25">
      <c r="A19" s="150"/>
      <c r="B19" s="150"/>
      <c r="C19" s="150"/>
      <c r="D19" s="150"/>
      <c r="E19" s="150"/>
      <c r="F19" s="150"/>
      <c r="G19" s="150"/>
      <c r="H19" s="150"/>
      <c r="I19" s="150"/>
      <c r="J19" s="150"/>
    </row>
    <row r="20" spans="1:10" ht="15" customHeight="1" x14ac:dyDescent="0.25">
      <c r="A20" s="150"/>
      <c r="B20" s="150"/>
      <c r="C20" s="150"/>
      <c r="D20" s="150"/>
      <c r="E20" s="150"/>
      <c r="F20" s="151" t="s">
        <v>156</v>
      </c>
      <c r="G20" s="150"/>
      <c r="H20" s="150"/>
      <c r="I20" s="150"/>
      <c r="J20" s="150"/>
    </row>
    <row r="21" spans="1:10" ht="40.9" customHeight="1" x14ac:dyDescent="0.25">
      <c r="A21" s="150"/>
      <c r="B21" s="150"/>
      <c r="C21" s="150"/>
      <c r="D21" s="150"/>
      <c r="E21" s="150"/>
      <c r="F21" s="172" t="str">
        <f>IF(Charts!$O$6&lt;0,"Net Cash flow "&amp;TEXT(Charts!$O$6,"#,##0;[Red](#,##0);- "),"")</f>
        <v>Net Cash flow (2,562)</v>
      </c>
      <c r="G21" s="150"/>
      <c r="H21" s="150"/>
      <c r="I21" s="150"/>
      <c r="J21" s="150"/>
    </row>
    <row r="22" spans="1:10" ht="15" customHeight="1" x14ac:dyDescent="0.25">
      <c r="F22" s="151" t="s">
        <v>157</v>
      </c>
    </row>
    <row r="23" spans="1:10" ht="15" customHeight="1" x14ac:dyDescent="0.25">
      <c r="F23" s="175" t="str">
        <f>"Release No:"&amp;$F$24</f>
        <v>Release No:R01c</v>
      </c>
    </row>
    <row r="24" spans="1:10" ht="15" customHeight="1" x14ac:dyDescent="0.25">
      <c r="F24" s="177" t="s">
        <v>159</v>
      </c>
    </row>
    <row r="25" spans="1:10" ht="15" customHeight="1" x14ac:dyDescent="0.25">
      <c r="F25" s="176" t="s">
        <v>160</v>
      </c>
    </row>
    <row r="26" spans="1:10" ht="15" customHeight="1" x14ac:dyDescent="0.25">
      <c r="F26" s="182">
        <v>43932</v>
      </c>
    </row>
    <row r="27" spans="1:10" ht="15" customHeight="1" x14ac:dyDescent="0.25">
      <c r="F27" s="183">
        <v>2.0833333333333332E-2</v>
      </c>
    </row>
  </sheetData>
  <sheetProtection selectLockedCells="1" autoFilter="0"/>
  <conditionalFormatting sqref="F21">
    <cfRule type="expression" dxfId="0" priority="1">
      <formula>LEN($F$21)&gt;0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8AE77FA67D95D458C1963F16D4F1054" ma:contentTypeVersion="10" ma:contentTypeDescription="Create a new document." ma:contentTypeScope="" ma:versionID="9caba9c80a90b2e638cf429d1264f29b">
  <xsd:schema xmlns:xsd="http://www.w3.org/2001/XMLSchema" xmlns:xs="http://www.w3.org/2001/XMLSchema" xmlns:p="http://schemas.microsoft.com/office/2006/metadata/properties" xmlns:ns3="6e588e05-d617-45b1-8c85-884ecc66b027" targetNamespace="http://schemas.microsoft.com/office/2006/metadata/properties" ma:root="true" ma:fieldsID="f43873eea1dd9dc440e798de2eeabd28" ns3:_="">
    <xsd:import namespace="6e588e05-d617-45b1-8c85-884ecc66b0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588e05-d617-45b1-8c85-884ecc66b027"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2B2C22-5135-4AFB-B1F3-7F0716A87A86}">
  <ds:schemaRefs>
    <ds:schemaRef ds:uri="http://schemas.microsoft.com/office/2006/metadata/properties"/>
    <ds:schemaRef ds:uri="http://purl.org/dc/terms/"/>
    <ds:schemaRef ds:uri="6e588e05-d617-45b1-8c85-884ecc66b027"/>
    <ds:schemaRef ds:uri="http://schemas.openxmlformats.org/package/2006/metadata/core-properties"/>
    <ds:schemaRef ds:uri="http://schemas.microsoft.com/office/2006/documentManagement/types"/>
    <ds:schemaRef ds:uri="http://www.w3.org/XML/1998/namespace"/>
    <ds:schemaRef ds:uri="http://purl.org/dc/elements/1.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CBEAD88C-CCDD-482A-A5CC-945DF588025D}">
  <ds:schemaRefs>
    <ds:schemaRef ds:uri="http://schemas.microsoft.com/sharepoint/v3/contenttype/forms"/>
  </ds:schemaRefs>
</ds:datastoreItem>
</file>

<file path=customXml/itemProps3.xml><?xml version="1.0" encoding="utf-8"?>
<ds:datastoreItem xmlns:ds="http://schemas.openxmlformats.org/officeDocument/2006/customXml" ds:itemID="{D3A15572-05AE-4281-A42C-1981067756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588e05-d617-45b1-8c85-884ecc66b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14</vt:i4>
      </vt:variant>
    </vt:vector>
  </HeadingPairs>
  <TitlesOfParts>
    <vt:vector size="22" baseType="lpstr">
      <vt:lpstr>Instructions</vt:lpstr>
      <vt:lpstr>SetUp</vt:lpstr>
      <vt:lpstr>Income</vt:lpstr>
      <vt:lpstr>Purchases</vt:lpstr>
      <vt:lpstr>Salary-Freelancers</vt:lpstr>
      <vt:lpstr>CashFlow</vt:lpstr>
      <vt:lpstr>KPIs</vt:lpstr>
      <vt:lpstr>Charts</vt:lpstr>
      <vt:lpstr>CoName</vt:lpstr>
      <vt:lpstr>CSFctr01</vt:lpstr>
      <vt:lpstr>DateDefault</vt:lpstr>
      <vt:lpstr>DatePlanStart</vt:lpstr>
      <vt:lpstr>DateStart</vt:lpstr>
      <vt:lpstr>DateToday</vt:lpstr>
      <vt:lpstr>DateUpdated</vt:lpstr>
      <vt:lpstr>flgCFlow</vt:lpstr>
      <vt:lpstr>NIErFT</vt:lpstr>
      <vt:lpstr>NIErPT</vt:lpstr>
      <vt:lpstr>ReleaseNo</vt:lpstr>
      <vt:lpstr>StartBank</vt:lpstr>
      <vt:lpstr>VAT</vt:lpstr>
      <vt:lpstr>YN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Mahmood</dc:creator>
  <cp:lastModifiedBy>Mahmood</cp:lastModifiedBy>
  <cp:lastPrinted>2018-07-23T18:25:36Z</cp:lastPrinted>
  <dcterms:created xsi:type="dcterms:W3CDTF">2017-03-24T13:04:50Z</dcterms:created>
  <dcterms:modified xsi:type="dcterms:W3CDTF">2020-04-11T07:21:55Z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0x010100F8AE77FA67D95D458C1963F16D4F1054</vt:lpwstr>
  </property>
</Properties>
</file>